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3364DA41-6EF7-4253-81FA-A7128A5497E8}" xr6:coauthVersionLast="47" xr6:coauthVersionMax="47" xr10:uidLastSave="{00000000-0000-0000-0000-000000000000}"/>
  <workbookProtection workbookAlgorithmName="SHA-512" workbookHashValue="SfTralSi7YxjI0Y5R3CUyRWQwl1613cdkGz7q6RaK8t4tz84VtP5nXwwXg6OgJxTwWtAuzjQhk17BlcKhYO6QA==" workbookSaltValue="67ZCOj8W8i7bxpu6YU43Qw==" workbookSpinCount="100000" lockStructure="1"/>
  <bookViews>
    <workbookView xWindow="-38510" yWindow="-11090" windowWidth="38620" windowHeight="21100" tabRatio="894" xr2:uid="{4A8D7466-A573-4055-A454-0E6ED62377D1}"/>
  </bookViews>
  <sheets>
    <sheet name="基本情報" sheetId="5" r:id="rId1"/>
    <sheet name="【技術開発】（問1～3）" sheetId="7" r:id="rId2"/>
    <sheet name="【処理内容・処理能力】（問4）" sheetId="21" r:id="rId3"/>
    <sheet name="（参考）技術と装置の選択肢 " sheetId="20" r:id="rId4"/>
    <sheet name="【受入状況】（問5～6）" sheetId="9" r:id="rId5"/>
    <sheet name="【非Si系パネル】（問7）" sheetId="10" r:id="rId6"/>
    <sheet name="【保管状況】（問8）" sheetId="11" r:id="rId7"/>
    <sheet name="【PVリサイクル】(問９～10）" sheetId="12" r:id="rId8"/>
    <sheet name="【中間処理費用】（問11）" sheetId="13" r:id="rId9"/>
    <sheet name="【汎用的な処理】（問12～13）" sheetId="14" r:id="rId10"/>
    <sheet name="【収集運搬費用】（問14～18）" sheetId="15" r:id="rId11"/>
    <sheet name="【リユース】（問19～26）" sheetId="17" r:id="rId12"/>
    <sheet name="チェックシート " sheetId="28" r:id="rId13"/>
    <sheet name="集計シート" sheetId="23" state="hidden" r:id="rId14"/>
  </sheets>
  <definedNames>
    <definedName name="_xlnm._FilterDatabase" localSheetId="2" hidden="1">'【処理内容・処理能力】（問4）'!$B$29:$X$58</definedName>
    <definedName name="_xlnm._FilterDatabase" localSheetId="12" hidden="1">'チェックシート '!$B$4:$F$23</definedName>
    <definedName name="_xlnm.Print_Area" localSheetId="7">'【PVリサイクル】(問９～10）'!$A$1:$P$137</definedName>
    <definedName name="_xlnm.Print_Area" localSheetId="11">'【リユース】（問19～26）'!$A$1:$V$335</definedName>
    <definedName name="_xlnm.Print_Area" localSheetId="1">'【技術開発】（問1～3）'!$A$1:$O$50</definedName>
    <definedName name="_xlnm.Print_Area" localSheetId="4">'【受入状況】（問5～6）'!$A$1:$O$99</definedName>
    <definedName name="_xlnm.Print_Area" localSheetId="10">'【収集運搬費用】（問14～18）'!$A$1:$Q$83</definedName>
    <definedName name="_xlnm.Print_Area" localSheetId="2">'【処理内容・処理能力】（問4）'!$A$1:$AG$58</definedName>
    <definedName name="_xlnm.Print_Area" localSheetId="8">'【中間処理費用】（問11）'!$A$1:$R$42</definedName>
    <definedName name="_xlnm.Print_Area" localSheetId="9">'【汎用的な処理】（問12～13）'!$A$1:$N$66</definedName>
    <definedName name="_xlnm.Print_Area" localSheetId="6">'【保管状況】（問8）'!$A$1:$L$61</definedName>
    <definedName name="_xlnm.Print_Area" localSheetId="0">基本情報!$A$1:$G$48</definedName>
    <definedName name="都道府県">#REF!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1" i="15" l="1"/>
  <c r="T74" i="15"/>
  <c r="T69" i="15"/>
  <c r="T68" i="15"/>
  <c r="T67" i="15"/>
  <c r="T66" i="15"/>
  <c r="T65" i="15"/>
  <c r="T53" i="15"/>
  <c r="T47" i="15"/>
  <c r="T18" i="15"/>
  <c r="R18" i="15" s="1"/>
  <c r="S6" i="15"/>
  <c r="R6" i="15" s="1"/>
  <c r="T6" i="15"/>
  <c r="S121" i="12"/>
  <c r="Q121" i="12" s="1"/>
  <c r="L6" i="10"/>
  <c r="N6" i="10"/>
  <c r="O6" i="14"/>
  <c r="O12" i="14"/>
  <c r="O24" i="14"/>
  <c r="O34" i="14"/>
  <c r="O44" i="14"/>
  <c r="O56" i="14"/>
  <c r="AA151" i="17" l="1"/>
  <c r="AA124" i="17"/>
  <c r="Q35" i="17" l="1"/>
  <c r="B69" i="21" a="1"/>
  <c r="B69" i="21" s="1"/>
  <c r="R70" i="15" l="1"/>
  <c r="R69" i="15"/>
  <c r="R68" i="15"/>
  <c r="R67" i="15"/>
  <c r="R66" i="15"/>
  <c r="R65" i="15"/>
  <c r="XE7" i="23"/>
  <c r="Y7" i="23" l="1"/>
  <c r="X7" i="23"/>
  <c r="AJ27" i="21"/>
  <c r="L27" i="21" s="1"/>
  <c r="AJ26" i="21"/>
  <c r="L26" i="21" s="1"/>
  <c r="AJ25" i="21"/>
  <c r="L25" i="21" s="1"/>
  <c r="P7" i="11"/>
  <c r="T6" i="7"/>
  <c r="AHR7" i="23"/>
  <c r="AHT7" i="23"/>
  <c r="AHU7" i="23"/>
  <c r="AHV7" i="23"/>
  <c r="AHX7" i="23"/>
  <c r="AHZ7" i="23"/>
  <c r="AIA7" i="23"/>
  <c r="AIB7" i="23"/>
  <c r="AID7" i="23"/>
  <c r="AIE7" i="23"/>
  <c r="AIF7" i="23"/>
  <c r="AIH7" i="23"/>
  <c r="AIJ7" i="23"/>
  <c r="AIL7" i="23"/>
  <c r="AIN7" i="23"/>
  <c r="AIP7" i="23"/>
  <c r="AIR7" i="23"/>
  <c r="AIT7" i="23"/>
  <c r="AIV7" i="23"/>
  <c r="AIX7" i="23"/>
  <c r="AIZ7" i="23"/>
  <c r="AJB7" i="23"/>
  <c r="AJD7" i="23"/>
  <c r="AJF7" i="23"/>
  <c r="AJH7" i="23"/>
  <c r="AJJ7" i="23"/>
  <c r="AJL7" i="23"/>
  <c r="AJN7" i="23"/>
  <c r="AJP7" i="23"/>
  <c r="AJR7" i="23"/>
  <c r="AJT7" i="23"/>
  <c r="AJV7" i="23"/>
  <c r="AJX7" i="23"/>
  <c r="AJZ7" i="23"/>
  <c r="AKB7" i="23"/>
  <c r="AKD7" i="23"/>
  <c r="AKF7" i="23"/>
  <c r="AKH7" i="23"/>
  <c r="AKJ7" i="23"/>
  <c r="AKL7" i="23"/>
  <c r="AKL9" i="23" s="1"/>
  <c r="AKN7" i="23"/>
  <c r="AKN9" i="23" s="1"/>
  <c r="AKP7" i="23"/>
  <c r="AKP9" i="23" s="1"/>
  <c r="AKR7" i="23"/>
  <c r="AKR9" i="23" s="1"/>
  <c r="AKT7" i="23"/>
  <c r="AKT9" i="23" s="1"/>
  <c r="AKV7" i="23"/>
  <c r="AKV9" i="23" s="1"/>
  <c r="AKW7" i="23"/>
  <c r="AKW9" i="23" s="1"/>
  <c r="AKX7" i="23"/>
  <c r="AKX9" i="23" s="1"/>
  <c r="AKZ7" i="23"/>
  <c r="AKZ9" i="23" s="1"/>
  <c r="ALB7" i="23"/>
  <c r="ALB9" i="23" s="1"/>
  <c r="ALD7" i="23"/>
  <c r="ALD9" i="23" s="1"/>
  <c r="ALF7" i="23"/>
  <c r="ALF9" i="23" s="1"/>
  <c r="ALG7" i="23"/>
  <c r="ALG9" i="23" s="1"/>
  <c r="ALH7" i="23"/>
  <c r="ALH9" i="23" s="1"/>
  <c r="ALJ7" i="23"/>
  <c r="ALJ9" i="23" s="1"/>
  <c r="ALL7" i="23"/>
  <c r="ALL9" i="23" s="1"/>
  <c r="ALN7" i="23"/>
  <c r="ALN9" i="23" s="1"/>
  <c r="ALO7" i="23"/>
  <c r="ALO9" i="23" s="1"/>
  <c r="ALP7" i="23"/>
  <c r="ALP9" i="23" s="1"/>
  <c r="ALQ7" i="23"/>
  <c r="ALQ9" i="23" s="1"/>
  <c r="ALR7" i="23"/>
  <c r="ALR9" i="23" s="1"/>
  <c r="ALS7" i="23"/>
  <c r="ALS9" i="23" s="1"/>
  <c r="ALT7" i="23"/>
  <c r="ALT9" i="23" s="1"/>
  <c r="ALU7" i="23"/>
  <c r="ALU9" i="23" s="1"/>
  <c r="ALV7" i="23"/>
  <c r="ALV9" i="23" s="1"/>
  <c r="ALX7" i="23"/>
  <c r="ALX9" i="23" s="1"/>
  <c r="ALZ7" i="23"/>
  <c r="ALZ9" i="23" s="1"/>
  <c r="AMB7" i="23"/>
  <c r="AMB9" i="23" s="1"/>
  <c r="AMD7" i="23"/>
  <c r="AMD9" i="23" s="1"/>
  <c r="O40" i="11"/>
  <c r="U47" i="13"/>
  <c r="U46" i="13"/>
  <c r="T29" i="9"/>
  <c r="R29" i="9" s="1"/>
  <c r="J13" i="5"/>
  <c r="H13" i="5" s="1"/>
  <c r="J11" i="5"/>
  <c r="H11" i="5" s="1"/>
  <c r="J10" i="5"/>
  <c r="H10" i="5" s="1"/>
  <c r="J9" i="5"/>
  <c r="H9" i="5" s="1"/>
  <c r="J7" i="5"/>
  <c r="H7" i="5" s="1"/>
  <c r="D57" i="28"/>
  <c r="D58" i="28"/>
  <c r="D59" i="28"/>
  <c r="D52" i="28"/>
  <c r="E53" i="28" a="1"/>
  <c r="E53" i="28" s="1"/>
  <c r="D53" i="28" s="1"/>
  <c r="D47" i="28"/>
  <c r="E48" i="28" a="1"/>
  <c r="E48" i="28" s="1"/>
  <c r="D48" i="28" s="1"/>
  <c r="D12" i="28"/>
  <c r="ALI7" i="23" l="1"/>
  <c r="ALI9" i="23" s="1"/>
  <c r="AKY7" i="23"/>
  <c r="AKY9" i="23" s="1"/>
  <c r="E38" i="28" a="1"/>
  <c r="E38" i="28" s="1"/>
  <c r="AKE7" i="23" s="1"/>
  <c r="E5" i="28" a="1"/>
  <c r="E5" i="28" s="1"/>
  <c r="AHQ7" i="23" s="1"/>
  <c r="Y116" i="17"/>
  <c r="Y117" i="17"/>
  <c r="Y319" i="17"/>
  <c r="W319" i="17" s="1"/>
  <c r="Y189" i="17"/>
  <c r="W189" i="17" s="1"/>
  <c r="Y187" i="17"/>
  <c r="W187" i="17" s="1"/>
  <c r="Y180" i="17"/>
  <c r="W180" i="17" s="1"/>
  <c r="Y243" i="17"/>
  <c r="W243" i="17" s="1"/>
  <c r="Y244" i="17"/>
  <c r="W244" i="17" s="1"/>
  <c r="Y245" i="17"/>
  <c r="W245" i="17" s="1"/>
  <c r="Y246" i="17"/>
  <c r="W246" i="17" s="1"/>
  <c r="Y247" i="17"/>
  <c r="W247" i="17" s="1"/>
  <c r="Y248" i="17"/>
  <c r="W248" i="17" s="1"/>
  <c r="Y249" i="17"/>
  <c r="W249" i="17" s="1"/>
  <c r="Y216" i="17"/>
  <c r="W216" i="17" s="1"/>
  <c r="Y217" i="17"/>
  <c r="W217" i="17" s="1"/>
  <c r="Y218" i="17"/>
  <c r="W218" i="17" s="1"/>
  <c r="Y219" i="17"/>
  <c r="W219" i="17" s="1"/>
  <c r="Y220" i="17"/>
  <c r="W220" i="17" s="1"/>
  <c r="Y221" i="17"/>
  <c r="W221" i="17" s="1"/>
  <c r="Y222" i="17"/>
  <c r="W222" i="17" s="1"/>
  <c r="Y144" i="17"/>
  <c r="W144" i="17" s="1"/>
  <c r="Y145" i="17"/>
  <c r="W145" i="17" s="1"/>
  <c r="Y146" i="17"/>
  <c r="W146" i="17" s="1"/>
  <c r="Y147" i="17"/>
  <c r="W147" i="17" s="1"/>
  <c r="Y148" i="17"/>
  <c r="W148" i="17" s="1"/>
  <c r="Y149" i="17"/>
  <c r="W149" i="17" s="1"/>
  <c r="Y150" i="17"/>
  <c r="W150" i="17" s="1"/>
  <c r="E51" i="28" l="1" a="1"/>
  <c r="E51" i="28" s="1"/>
  <c r="ALE7" i="23" s="1"/>
  <c r="ALE9" i="23" s="1"/>
  <c r="W117" i="17"/>
  <c r="Y118" i="17"/>
  <c r="W118" i="17" s="1"/>
  <c r="Y119" i="17"/>
  <c r="W119" i="17" s="1"/>
  <c r="Y120" i="17"/>
  <c r="W120" i="17" s="1"/>
  <c r="Y121" i="17"/>
  <c r="W121" i="17" s="1"/>
  <c r="Y122" i="17"/>
  <c r="W122" i="17" s="1"/>
  <c r="Y123" i="17"/>
  <c r="W123" i="17" s="1"/>
  <c r="Y94" i="17"/>
  <c r="W94" i="17" s="1"/>
  <c r="Y92" i="17"/>
  <c r="W92" i="17" s="1"/>
  <c r="Y88" i="17"/>
  <c r="W88" i="17" s="1"/>
  <c r="Y78" i="17"/>
  <c r="W78" i="17" s="1"/>
  <c r="Y124" i="17"/>
  <c r="W124" i="17" s="1"/>
  <c r="AA63" i="14"/>
  <c r="AA51" i="14"/>
  <c r="AA39" i="14"/>
  <c r="AA29" i="14"/>
  <c r="AA19" i="14"/>
  <c r="ZW7" i="23"/>
  <c r="ZW9" i="23" s="1"/>
  <c r="ZV7" i="23"/>
  <c r="AA138" i="17"/>
  <c r="AA93" i="17"/>
  <c r="AA91" i="17"/>
  <c r="AA87" i="17"/>
  <c r="AA77" i="17"/>
  <c r="YY7" i="23"/>
  <c r="YX7" i="23"/>
  <c r="AA27" i="17"/>
  <c r="AA26" i="17"/>
  <c r="Y27" i="17"/>
  <c r="Y26" i="17"/>
  <c r="Y45" i="17"/>
  <c r="W45" i="17" s="1"/>
  <c r="Y323" i="17"/>
  <c r="W323" i="17" s="1"/>
  <c r="R81" i="15"/>
  <c r="U33" i="13"/>
  <c r="U32" i="13"/>
  <c r="U31" i="13"/>
  <c r="U30" i="13"/>
  <c r="U29" i="13"/>
  <c r="U21" i="13"/>
  <c r="U17" i="13"/>
  <c r="S17" i="13" s="1"/>
  <c r="U18" i="13"/>
  <c r="U13" i="13"/>
  <c r="S13" i="13" s="1"/>
  <c r="S56" i="12"/>
  <c r="S26" i="12"/>
  <c r="Q26" i="12" s="1"/>
  <c r="S12" i="12"/>
  <c r="Q12" i="12" s="1"/>
  <c r="S41" i="12"/>
  <c r="M29" i="12"/>
  <c r="S18" i="12"/>
  <c r="Q18" i="12" s="1"/>
  <c r="K12" i="12"/>
  <c r="T22" i="7"/>
  <c r="R31" i="7"/>
  <c r="AHE7" i="23"/>
  <c r="YW7" i="23"/>
  <c r="YW9" i="23" s="1"/>
  <c r="YV7" i="23"/>
  <c r="YV9" i="23" s="1"/>
  <c r="XT7" i="23"/>
  <c r="NN7" i="23"/>
  <c r="NO7" i="23"/>
  <c r="NO9" i="23" s="1"/>
  <c r="NP7" i="23"/>
  <c r="NQ7" i="23"/>
  <c r="NQ9" i="23" s="1"/>
  <c r="NR7" i="23"/>
  <c r="NR9" i="23" s="1"/>
  <c r="NS7" i="23"/>
  <c r="NS9" i="23" s="1"/>
  <c r="NT7" i="23"/>
  <c r="NU7" i="23"/>
  <c r="NU9" i="23" s="1"/>
  <c r="NV7" i="23"/>
  <c r="NW12" i="23" s="1"/>
  <c r="NW7" i="23"/>
  <c r="MT7" i="23"/>
  <c r="MU7" i="23"/>
  <c r="MV7" i="23"/>
  <c r="MW7" i="23"/>
  <c r="MX7" i="23"/>
  <c r="MY7" i="23"/>
  <c r="MZ7" i="23"/>
  <c r="NA7" i="23"/>
  <c r="NA9" i="23" s="1"/>
  <c r="NB7" i="23"/>
  <c r="NC7" i="23"/>
  <c r="NC9" i="23" s="1"/>
  <c r="ND7" i="23"/>
  <c r="ND9" i="23" s="1"/>
  <c r="NE7" i="23"/>
  <c r="NE9" i="23" s="1"/>
  <c r="NF7" i="23"/>
  <c r="NF9" i="23" s="1"/>
  <c r="NG7" i="23"/>
  <c r="NG9" i="23" s="1"/>
  <c r="NH7" i="23"/>
  <c r="NH9" i="23" s="1"/>
  <c r="NI7" i="23"/>
  <c r="NI9" i="23" s="1"/>
  <c r="NJ7" i="23"/>
  <c r="NK7" i="23"/>
  <c r="NK9" i="23" s="1"/>
  <c r="NL7" i="23"/>
  <c r="NL9" i="23" s="1"/>
  <c r="NM7" i="23"/>
  <c r="NM9" i="23" s="1"/>
  <c r="MN7" i="23"/>
  <c r="MO7" i="23"/>
  <c r="MP7" i="23"/>
  <c r="MQ7" i="23"/>
  <c r="MQ9" i="23" s="1"/>
  <c r="MR7" i="23"/>
  <c r="MS12" i="23" s="1"/>
  <c r="MS7" i="23"/>
  <c r="NV9" i="23"/>
  <c r="NT9" i="23"/>
  <c r="NP9" i="23"/>
  <c r="NN9" i="23"/>
  <c r="NJ9" i="23"/>
  <c r="NB9" i="23"/>
  <c r="MZ9" i="23"/>
  <c r="MY9" i="23"/>
  <c r="MX9" i="23"/>
  <c r="MW9" i="23"/>
  <c r="MV9" i="23"/>
  <c r="MU9" i="23"/>
  <c r="MT9" i="23"/>
  <c r="MR9" i="23"/>
  <c r="MP9" i="23"/>
  <c r="MO9" i="23"/>
  <c r="MN9" i="23"/>
  <c r="AHT9" i="23"/>
  <c r="AHU9" i="23"/>
  <c r="AHV9" i="23"/>
  <c r="AHX9" i="23"/>
  <c r="AHZ9" i="23"/>
  <c r="AIA9" i="23"/>
  <c r="AIB9" i="23"/>
  <c r="AID9" i="23"/>
  <c r="AIF9" i="23"/>
  <c r="AIH9" i="23"/>
  <c r="AIJ9" i="23"/>
  <c r="AIL9" i="23"/>
  <c r="AIN9" i="23"/>
  <c r="AIP9" i="23"/>
  <c r="AIR9" i="23"/>
  <c r="AIT9" i="23"/>
  <c r="AIV9" i="23"/>
  <c r="AIX9" i="23"/>
  <c r="AIZ9" i="23"/>
  <c r="AJB9" i="23"/>
  <c r="AJD9" i="23"/>
  <c r="AJF9" i="23"/>
  <c r="AJH9" i="23"/>
  <c r="AJJ9" i="23"/>
  <c r="AJL9" i="23"/>
  <c r="AJN9" i="23"/>
  <c r="AJP9" i="23"/>
  <c r="AJR9" i="23"/>
  <c r="AJT9" i="23"/>
  <c r="AJV9" i="23"/>
  <c r="AJX9" i="23"/>
  <c r="AJZ9" i="23"/>
  <c r="AKB9" i="23"/>
  <c r="AKD9" i="23"/>
  <c r="AKF9" i="23"/>
  <c r="AKH9" i="23"/>
  <c r="AKJ9" i="23"/>
  <c r="AHR9" i="23"/>
  <c r="AHP7" i="23"/>
  <c r="AGM7" i="23"/>
  <c r="AGM9" i="23" s="1"/>
  <c r="AGN7" i="23"/>
  <c r="AGN9" i="23" s="1"/>
  <c r="AGO7" i="23"/>
  <c r="AGO9" i="23" s="1"/>
  <c r="AGP7" i="23"/>
  <c r="AGP9" i="23" s="1"/>
  <c r="AGQ7" i="23"/>
  <c r="AGQ9" i="23" s="1"/>
  <c r="AGR7" i="23"/>
  <c r="AGR9" i="23" s="1"/>
  <c r="AGS7" i="23"/>
  <c r="AGS9" i="23" s="1"/>
  <c r="AGT7" i="23"/>
  <c r="AGT9" i="23" s="1"/>
  <c r="AGU7" i="23"/>
  <c r="AGU9" i="23" s="1"/>
  <c r="AGV7" i="23"/>
  <c r="AGV9" i="23" s="1"/>
  <c r="AGW7" i="23"/>
  <c r="AGW9" i="23" s="1"/>
  <c r="AGX7" i="23"/>
  <c r="AGX9" i="23" s="1"/>
  <c r="AGY7" i="23"/>
  <c r="AGY9" i="23" s="1"/>
  <c r="AGZ7" i="23"/>
  <c r="AGZ9" i="23" s="1"/>
  <c r="AHA7" i="23"/>
  <c r="AHA9" i="23" s="1"/>
  <c r="AHB7" i="23"/>
  <c r="AHB9" i="23" s="1"/>
  <c r="AHC7" i="23"/>
  <c r="AHC9" i="23" s="1"/>
  <c r="AHD7" i="23"/>
  <c r="AHF7" i="23"/>
  <c r="AHF9" i="23" s="1"/>
  <c r="AHG7" i="23"/>
  <c r="AHG9" i="23" s="1"/>
  <c r="AHH7" i="23"/>
  <c r="AHH9" i="23" s="1"/>
  <c r="AHI7" i="23"/>
  <c r="AHI9" i="23" s="1"/>
  <c r="AHJ7" i="23"/>
  <c r="AHJ9" i="23" s="1"/>
  <c r="AHK7" i="23"/>
  <c r="AHK9" i="23" s="1"/>
  <c r="AHL7" i="23"/>
  <c r="AHL9" i="23" s="1"/>
  <c r="AHM7" i="23"/>
  <c r="AHM9" i="23" s="1"/>
  <c r="AHN7" i="23"/>
  <c r="AHN9" i="23" s="1"/>
  <c r="AHO7" i="23"/>
  <c r="AEE7" i="23"/>
  <c r="AEF7" i="23"/>
  <c r="AEG7" i="23"/>
  <c r="AEH7" i="23"/>
  <c r="AEI7" i="23"/>
  <c r="AEJ7" i="23"/>
  <c r="AEK7" i="23"/>
  <c r="AEL7" i="23"/>
  <c r="AEM7" i="23"/>
  <c r="AEN7" i="23"/>
  <c r="AEO7" i="23"/>
  <c r="AEP7" i="23"/>
  <c r="AEQ7" i="23"/>
  <c r="AER7" i="23"/>
  <c r="AES7" i="23"/>
  <c r="AET7" i="23"/>
  <c r="AEU7" i="23"/>
  <c r="AEU9" i="23" s="1"/>
  <c r="AEV7" i="23"/>
  <c r="AEV9" i="23" s="1"/>
  <c r="AEW7" i="23"/>
  <c r="AEW9" i="23" s="1"/>
  <c r="AEX7" i="23"/>
  <c r="AEX9" i="23" s="1"/>
  <c r="AEY7" i="23"/>
  <c r="AEY9" i="23" s="1"/>
  <c r="AEZ7" i="23"/>
  <c r="AEZ9" i="23" s="1"/>
  <c r="AFA7" i="23"/>
  <c r="AFA9" i="23" s="1"/>
  <c r="AFB7" i="23"/>
  <c r="AFB9" i="23" s="1"/>
  <c r="AFC7" i="23"/>
  <c r="AFC9" i="23" s="1"/>
  <c r="AFD7" i="23"/>
  <c r="AFD9" i="23" s="1"/>
  <c r="AFE7" i="23"/>
  <c r="AFE9" i="23" s="1"/>
  <c r="AFF7" i="23"/>
  <c r="AFF9" i="23" s="1"/>
  <c r="AFG7" i="23"/>
  <c r="AFH7" i="23"/>
  <c r="AFI7" i="23"/>
  <c r="AFJ7" i="23"/>
  <c r="AFK7" i="23"/>
  <c r="AFL7" i="23"/>
  <c r="AFM7" i="23"/>
  <c r="AFN7" i="23"/>
  <c r="AFO7" i="23"/>
  <c r="AFP7" i="23"/>
  <c r="AFQ7" i="23"/>
  <c r="AFR7" i="23"/>
  <c r="AFS7" i="23"/>
  <c r="AFT7" i="23"/>
  <c r="AFU7" i="23"/>
  <c r="AFV7" i="23"/>
  <c r="AFW7" i="23"/>
  <c r="AFX7" i="23"/>
  <c r="AFY7" i="23"/>
  <c r="AFY9" i="23" s="1"/>
  <c r="AFZ7" i="23"/>
  <c r="AFZ9" i="23" s="1"/>
  <c r="AGA7" i="23"/>
  <c r="AGA9" i="23" s="1"/>
  <c r="AGB7" i="23"/>
  <c r="AGB9" i="23" s="1"/>
  <c r="AGC7" i="23"/>
  <c r="AGC9" i="23" s="1"/>
  <c r="AGD7" i="23"/>
  <c r="AGD9" i="23" s="1"/>
  <c r="AGE7" i="23"/>
  <c r="AGE9" i="23" s="1"/>
  <c r="AGF7" i="23"/>
  <c r="AGF9" i="23" s="1"/>
  <c r="AGG7" i="23"/>
  <c r="AGG9" i="23" s="1"/>
  <c r="AGH7" i="23"/>
  <c r="AGH9" i="23" s="1"/>
  <c r="AGI7" i="23"/>
  <c r="AGI9" i="23" s="1"/>
  <c r="AGJ7" i="23"/>
  <c r="AGJ9" i="23" s="1"/>
  <c r="AGK7" i="23"/>
  <c r="AGL7" i="23"/>
  <c r="AED7" i="23"/>
  <c r="AED9" i="23" s="1"/>
  <c r="AEC7" i="23"/>
  <c r="AEC9" i="23" s="1"/>
  <c r="AEB7" i="23"/>
  <c r="AEB9" i="23" s="1"/>
  <c r="ABD7" i="23"/>
  <c r="ABE7" i="23"/>
  <c r="ABF7" i="23"/>
  <c r="ABG7" i="23"/>
  <c r="ABH7" i="23"/>
  <c r="ABI7" i="23"/>
  <c r="ABJ7" i="23"/>
  <c r="ABK7" i="23"/>
  <c r="ABL7" i="23"/>
  <c r="ABM7" i="23"/>
  <c r="ABN7" i="23"/>
  <c r="ABO7" i="23"/>
  <c r="ABP7" i="23"/>
  <c r="ABQ7" i="23"/>
  <c r="ABR7" i="23"/>
  <c r="ABS7" i="23"/>
  <c r="ABT7" i="23"/>
  <c r="ABT9" i="23" s="1"/>
  <c r="ABU7" i="23"/>
  <c r="ABU9" i="23" s="1"/>
  <c r="ABV7" i="23"/>
  <c r="ABV9" i="23" s="1"/>
  <c r="ABW7" i="23"/>
  <c r="ABW9" i="23" s="1"/>
  <c r="ABX7" i="23"/>
  <c r="ABX9" i="23" s="1"/>
  <c r="ABY7" i="23"/>
  <c r="ABY9" i="23" s="1"/>
  <c r="ABZ7" i="23"/>
  <c r="ABZ9" i="23" s="1"/>
  <c r="ACA7" i="23"/>
  <c r="ACA9" i="23" s="1"/>
  <c r="ACB7" i="23"/>
  <c r="ACB9" i="23" s="1"/>
  <c r="ACC7" i="23"/>
  <c r="ACC9" i="23" s="1"/>
  <c r="ACD7" i="23"/>
  <c r="ACD9" i="23" s="1"/>
  <c r="ACE7" i="23"/>
  <c r="ACF12" i="23" s="1"/>
  <c r="ACF7" i="23"/>
  <c r="ACF9" i="23" s="1"/>
  <c r="ACG7" i="23"/>
  <c r="ACH7" i="23"/>
  <c r="ACI7" i="23"/>
  <c r="ACJ7" i="23"/>
  <c r="ACK7" i="23"/>
  <c r="ACL7" i="23"/>
  <c r="ACM7" i="23"/>
  <c r="ACN7" i="23"/>
  <c r="ACO7" i="23"/>
  <c r="ACP7" i="23"/>
  <c r="ACQ7" i="23"/>
  <c r="ACR7" i="23"/>
  <c r="ACS7" i="23"/>
  <c r="ACT7" i="23"/>
  <c r="ACU7" i="23"/>
  <c r="ACV7" i="23"/>
  <c r="ACW7" i="23"/>
  <c r="ACW9" i="23" s="1"/>
  <c r="ACX7" i="23"/>
  <c r="ACX9" i="23" s="1"/>
  <c r="ACY7" i="23"/>
  <c r="ACY9" i="23" s="1"/>
  <c r="ACZ7" i="23"/>
  <c r="ACZ9" i="23" s="1"/>
  <c r="ADA7" i="23"/>
  <c r="ADA9" i="23" s="1"/>
  <c r="ADB7" i="23"/>
  <c r="ADB9" i="23" s="1"/>
  <c r="ADC7" i="23"/>
  <c r="ADC9" i="23" s="1"/>
  <c r="ADD7" i="23"/>
  <c r="ADD9" i="23" s="1"/>
  <c r="ADE7" i="23"/>
  <c r="ADE9" i="23" s="1"/>
  <c r="ADF7" i="23"/>
  <c r="ADF9" i="23" s="1"/>
  <c r="ADG7" i="23"/>
  <c r="ADG9" i="23" s="1"/>
  <c r="ADH7" i="23"/>
  <c r="ADI7" i="23"/>
  <c r="ADJ7" i="23"/>
  <c r="ADJ9" i="23" s="1"/>
  <c r="ADK7" i="23"/>
  <c r="ADK9" i="23" s="1"/>
  <c r="ADL7" i="23"/>
  <c r="ADL9" i="23" s="1"/>
  <c r="ADM7" i="23"/>
  <c r="ADM9" i="23" s="1"/>
  <c r="ADN7" i="23"/>
  <c r="ADN9" i="23" s="1"/>
  <c r="ADO7" i="23"/>
  <c r="ADO9" i="23" s="1"/>
  <c r="ADP7" i="23"/>
  <c r="ADP9" i="23" s="1"/>
  <c r="ADQ7" i="23"/>
  <c r="ADR7" i="23"/>
  <c r="ADS7" i="23"/>
  <c r="ADS9" i="23" s="1"/>
  <c r="ADT7" i="23"/>
  <c r="ADT9" i="23" s="1"/>
  <c r="ADU7" i="23"/>
  <c r="ADU9" i="23" s="1"/>
  <c r="ADV7" i="23"/>
  <c r="ADV9" i="23" s="1"/>
  <c r="ADW7" i="23"/>
  <c r="ADW9" i="23" s="1"/>
  <c r="ADX7" i="23"/>
  <c r="ADY7" i="23"/>
  <c r="ADZ7" i="23"/>
  <c r="AEA7" i="23"/>
  <c r="ABC7" i="23"/>
  <c r="ABC9" i="23" s="1"/>
  <c r="ABB7" i="23"/>
  <c r="ABB9" i="23" s="1"/>
  <c r="ABA7" i="23"/>
  <c r="ABA9" i="23" s="1"/>
  <c r="AAB7" i="23"/>
  <c r="AAB9" i="23" s="1"/>
  <c r="AAC7" i="23"/>
  <c r="AAC9" i="23" s="1"/>
  <c r="AAD7" i="23"/>
  <c r="AAD9" i="23" s="1"/>
  <c r="AAE7" i="23"/>
  <c r="AAE9" i="23" s="1"/>
  <c r="AAF7" i="23"/>
  <c r="AAF9" i="23" s="1"/>
  <c r="AAG7" i="23"/>
  <c r="AAG9" i="23" s="1"/>
  <c r="AAH7" i="23"/>
  <c r="AAH9" i="23" s="1"/>
  <c r="AAI7" i="23"/>
  <c r="AAI9" i="23" s="1"/>
  <c r="AAJ7" i="23"/>
  <c r="AAK7" i="23"/>
  <c r="AAK9" i="23" s="1"/>
  <c r="AAL7" i="23"/>
  <c r="AAL9" i="23" s="1"/>
  <c r="AAM7" i="23"/>
  <c r="AAM9" i="23" s="1"/>
  <c r="AAN7" i="23"/>
  <c r="AAN9" i="23" s="1"/>
  <c r="AAO7" i="23"/>
  <c r="AAO9" i="23" s="1"/>
  <c r="AAP7" i="23"/>
  <c r="AAP9" i="23" s="1"/>
  <c r="AAQ7" i="23"/>
  <c r="AAQ9" i="23" s="1"/>
  <c r="AAR7" i="23"/>
  <c r="AAR9" i="23" s="1"/>
  <c r="AAS7" i="23"/>
  <c r="AAS9" i="23" s="1"/>
  <c r="AAT7" i="23"/>
  <c r="AAU7" i="23"/>
  <c r="AAU9" i="23" s="1"/>
  <c r="AAV7" i="23"/>
  <c r="AAV9" i="23" s="1"/>
  <c r="AAW7" i="23"/>
  <c r="AAW9" i="23" s="1"/>
  <c r="AAX7" i="23"/>
  <c r="AAY7" i="23"/>
  <c r="AAY9" i="23" s="1"/>
  <c r="AAZ7" i="23"/>
  <c r="ZZ7" i="23"/>
  <c r="ZZ9" i="23" s="1"/>
  <c r="ZY7" i="23"/>
  <c r="ZY9" i="23" s="1"/>
  <c r="ZX7" i="23"/>
  <c r="ZE7" i="23"/>
  <c r="ZE9" i="23" s="1"/>
  <c r="ZD7" i="23"/>
  <c r="ZD9" i="23" s="1"/>
  <c r="ZG7" i="23"/>
  <c r="ZG9" i="23" s="1"/>
  <c r="ZF7" i="23"/>
  <c r="ZF9" i="23" s="1"/>
  <c r="ZB7" i="23"/>
  <c r="ZB9" i="23" s="1"/>
  <c r="ZA7" i="23"/>
  <c r="ZA9" i="23" s="1"/>
  <c r="YZ7" i="23"/>
  <c r="YI7" i="23"/>
  <c r="YI9" i="23" s="1"/>
  <c r="YG7" i="23"/>
  <c r="YG9" i="23" s="1"/>
  <c r="YH7" i="23"/>
  <c r="YH9" i="23" s="1"/>
  <c r="YF7" i="23"/>
  <c r="YF9" i="23" s="1"/>
  <c r="NW9" i="23" l="1"/>
  <c r="MS9" i="23"/>
  <c r="ADX9" i="23"/>
  <c r="ADY12" i="23"/>
  <c r="ADY9" i="23" s="1"/>
  <c r="E46" i="28" a="1"/>
  <c r="E46" i="28" s="1"/>
  <c r="AKU7" i="23" s="1"/>
  <c r="AKU9" i="23" s="1"/>
  <c r="ADZ9" i="23"/>
  <c r="AEA12" i="23"/>
  <c r="AEA9" i="23" s="1"/>
  <c r="ADQ9" i="23"/>
  <c r="ADR12" i="23"/>
  <c r="ADR9" i="23" s="1"/>
  <c r="ABR9" i="23"/>
  <c r="ABS12" i="23"/>
  <c r="ABS9" i="23" s="1"/>
  <c r="ABP9" i="23"/>
  <c r="ABQ12" i="23"/>
  <c r="ABQ9" i="23" s="1"/>
  <c r="ABN9" i="23"/>
  <c r="ABO12" i="23"/>
  <c r="ABO9" i="23" s="1"/>
  <c r="ABL9" i="23"/>
  <c r="ABM12" i="23"/>
  <c r="ABM9" i="23" s="1"/>
  <c r="ABJ9" i="23"/>
  <c r="ABK12" i="23"/>
  <c r="ABK9" i="23" s="1"/>
  <c r="ABH9" i="23"/>
  <c r="ABI12" i="23"/>
  <c r="ABI9" i="23" s="1"/>
  <c r="ABF9" i="23"/>
  <c r="ABG12" i="23"/>
  <c r="ABG9" i="23" s="1"/>
  <c r="ABD9" i="23"/>
  <c r="ABE12" i="23"/>
  <c r="ABE9" i="23" s="1"/>
  <c r="AGK9" i="23"/>
  <c r="AGL12" i="23"/>
  <c r="AGL9" i="23"/>
  <c r="AFW9" i="23"/>
  <c r="AFX12" i="23"/>
  <c r="AFX9" i="23" s="1"/>
  <c r="AFU9" i="23"/>
  <c r="AFV12" i="23"/>
  <c r="AFV9" i="23" s="1"/>
  <c r="AFS9" i="23"/>
  <c r="AFT12" i="23"/>
  <c r="AFT9" i="23" s="1"/>
  <c r="AFQ9" i="23"/>
  <c r="AFR12" i="23"/>
  <c r="AFR9" i="23" s="1"/>
  <c r="AFO9" i="23"/>
  <c r="AFP12" i="23"/>
  <c r="AFP9" i="23" s="1"/>
  <c r="AFM9" i="23"/>
  <c r="AFN12" i="23"/>
  <c r="AFN9" i="23" s="1"/>
  <c r="AFK9" i="23"/>
  <c r="AFL12" i="23"/>
  <c r="AFL9" i="23" s="1"/>
  <c r="AFI9" i="23"/>
  <c r="AFJ12" i="23"/>
  <c r="AFJ9" i="23" s="1"/>
  <c r="AFG9" i="23"/>
  <c r="AFH12" i="23"/>
  <c r="AFH9" i="23" s="1"/>
  <c r="AES9" i="23"/>
  <c r="AET12" i="23"/>
  <c r="AET9" i="23" s="1"/>
  <c r="AEQ9" i="23"/>
  <c r="AER12" i="23"/>
  <c r="AER9" i="23" s="1"/>
  <c r="AEO9" i="23"/>
  <c r="AEP12" i="23"/>
  <c r="AEP9" i="23" s="1"/>
  <c r="AEM9" i="23"/>
  <c r="AEN12" i="23"/>
  <c r="AEN9" i="23" s="1"/>
  <c r="AEK9" i="23"/>
  <c r="AEL12" i="23"/>
  <c r="AEL9" i="23" s="1"/>
  <c r="AEI9" i="23"/>
  <c r="AEJ12" i="23"/>
  <c r="AEJ9" i="23" s="1"/>
  <c r="AEG9" i="23"/>
  <c r="AEH12" i="23"/>
  <c r="AEH9" i="23" s="1"/>
  <c r="AEE9" i="23"/>
  <c r="AEF12" i="23"/>
  <c r="AEF9" i="23" s="1"/>
  <c r="ADH9" i="23"/>
  <c r="ADI12" i="23"/>
  <c r="ADI9" i="23" s="1"/>
  <c r="ACQ9" i="23"/>
  <c r="ACR12" i="23"/>
  <c r="ACR9" i="23" s="1"/>
  <c r="ACO9" i="23"/>
  <c r="ACP12" i="23"/>
  <c r="ACP9" i="23" s="1"/>
  <c r="ACM9" i="23"/>
  <c r="ACN12" i="23"/>
  <c r="ACN9" i="23" s="1"/>
  <c r="ACK9" i="23"/>
  <c r="ACL12" i="23"/>
  <c r="ACL9" i="23" s="1"/>
  <c r="ACI9" i="23"/>
  <c r="ACJ12" i="23"/>
  <c r="ACJ9" i="23" s="1"/>
  <c r="ACG9" i="23"/>
  <c r="ACH12" i="23"/>
  <c r="ACH9" i="23" s="1"/>
  <c r="ACU9" i="23"/>
  <c r="ACV12" i="23"/>
  <c r="ACV9" i="23" s="1"/>
  <c r="ACS9" i="23"/>
  <c r="ACT12" i="23"/>
  <c r="ACT9" i="23" s="1"/>
  <c r="AAT12" i="23"/>
  <c r="AAT9" i="23" s="1"/>
  <c r="ZX12" i="23"/>
  <c r="ZX9" i="23" s="1"/>
  <c r="ACE9" i="23"/>
  <c r="AAZ12" i="23"/>
  <c r="AAZ9" i="23" s="1"/>
  <c r="AAX12" i="23"/>
  <c r="AAX9" i="23" s="1"/>
  <c r="AAJ12" i="23"/>
  <c r="AAJ9" i="23" s="1"/>
  <c r="AHO9" i="23"/>
  <c r="AHP12" i="23"/>
  <c r="AHP9" i="23" s="1"/>
  <c r="AHE12" i="23"/>
  <c r="AHE9" i="23" s="1"/>
  <c r="AHD9" i="23"/>
  <c r="XU7" i="23"/>
  <c r="XU9" i="23" s="1"/>
  <c r="XV7" i="23"/>
  <c r="XV9" i="23" s="1"/>
  <c r="XW7" i="23"/>
  <c r="XW9" i="23" s="1"/>
  <c r="XX7" i="23"/>
  <c r="XX9" i="23" s="1"/>
  <c r="XY7" i="23"/>
  <c r="XY9" i="23" s="1"/>
  <c r="XZ7" i="23"/>
  <c r="XZ9" i="23" s="1"/>
  <c r="YA7" i="23"/>
  <c r="YA9" i="23" s="1"/>
  <c r="YB7" i="23"/>
  <c r="YC12" i="23" s="1"/>
  <c r="YC7" i="23"/>
  <c r="YD7" i="23"/>
  <c r="YE12" i="23" s="1"/>
  <c r="YE7" i="23"/>
  <c r="XL7" i="23"/>
  <c r="XM7" i="23"/>
  <c r="XN7" i="23"/>
  <c r="XO7" i="23"/>
  <c r="XP7" i="23"/>
  <c r="XQ7" i="23"/>
  <c r="XR12" i="23" s="1"/>
  <c r="XR7" i="23"/>
  <c r="XK7" i="23"/>
  <c r="XJ7" i="23"/>
  <c r="XF7" i="23"/>
  <c r="XG7" i="23"/>
  <c r="XH7" i="23"/>
  <c r="XI7" i="23"/>
  <c r="XD7" i="23"/>
  <c r="XB7" i="23"/>
  <c r="XA7" i="23"/>
  <c r="WZ7" i="23"/>
  <c r="WU7" i="23"/>
  <c r="WT7" i="23"/>
  <c r="WS7" i="23"/>
  <c r="WN7" i="23"/>
  <c r="WM7" i="23"/>
  <c r="WL7" i="23"/>
  <c r="WG7" i="23"/>
  <c r="WF7" i="23"/>
  <c r="WE7" i="23"/>
  <c r="XC7" i="23"/>
  <c r="VY7" i="23"/>
  <c r="VZ7" i="23"/>
  <c r="VT7" i="23"/>
  <c r="VU7" i="23"/>
  <c r="VV7" i="23"/>
  <c r="VW7" i="23"/>
  <c r="VX7" i="23"/>
  <c r="WA7" i="23"/>
  <c r="WB7" i="23"/>
  <c r="WC7" i="23"/>
  <c r="WD7" i="23"/>
  <c r="WH7" i="23"/>
  <c r="WI7" i="23"/>
  <c r="WJ7" i="23"/>
  <c r="WK7" i="23"/>
  <c r="WO7" i="23"/>
  <c r="WP7" i="23"/>
  <c r="WQ7" i="23"/>
  <c r="WR7" i="23"/>
  <c r="WV7" i="23"/>
  <c r="WW7" i="23"/>
  <c r="WX7" i="23"/>
  <c r="WY7" i="23"/>
  <c r="EO7" i="23"/>
  <c r="EO9" i="23" s="1"/>
  <c r="UN7" i="23"/>
  <c r="UO12" i="23" s="1"/>
  <c r="EN7" i="23"/>
  <c r="EN9" i="23" s="1"/>
  <c r="EM7" i="23"/>
  <c r="EM9" i="23" s="1"/>
  <c r="EL7" i="23"/>
  <c r="EL9" i="23" s="1"/>
  <c r="EK7" i="23"/>
  <c r="EK9" i="23" s="1"/>
  <c r="EI7" i="23"/>
  <c r="EI9" i="23" s="1"/>
  <c r="EJ7" i="23"/>
  <c r="EJ9" i="23" s="1"/>
  <c r="EH7" i="23"/>
  <c r="EH9" i="23" s="1"/>
  <c r="EG7" i="23"/>
  <c r="EG9" i="23" s="1"/>
  <c r="UF7" i="23"/>
  <c r="UF9" i="23" s="1"/>
  <c r="UC7" i="23"/>
  <c r="UC9" i="23" s="1"/>
  <c r="UD7" i="23"/>
  <c r="UD9" i="23" s="1"/>
  <c r="UE7" i="23"/>
  <c r="UE9" i="23" s="1"/>
  <c r="TY7" i="23"/>
  <c r="TY9" i="23" s="1"/>
  <c r="TZ7" i="23"/>
  <c r="TZ9" i="23" s="1"/>
  <c r="UA7" i="23"/>
  <c r="UA9" i="23" s="1"/>
  <c r="TU7" i="23"/>
  <c r="TU9" i="23" s="1"/>
  <c r="TV7" i="23"/>
  <c r="TV9" i="23" s="1"/>
  <c r="TW7" i="23"/>
  <c r="TW9" i="23" s="1"/>
  <c r="TQ7" i="23"/>
  <c r="TQ9" i="23" s="1"/>
  <c r="TR7" i="23"/>
  <c r="TR9" i="23" s="1"/>
  <c r="TS7" i="23"/>
  <c r="TS9" i="23" s="1"/>
  <c r="TM7" i="23"/>
  <c r="TM9" i="23" s="1"/>
  <c r="TN7" i="23"/>
  <c r="TN9" i="23" s="1"/>
  <c r="TO7" i="23"/>
  <c r="TO9" i="23" s="1"/>
  <c r="TI7" i="23"/>
  <c r="TI9" i="23" s="1"/>
  <c r="TJ7" i="23"/>
  <c r="TJ9" i="23" s="1"/>
  <c r="TK7" i="23"/>
  <c r="TK9" i="23" s="1"/>
  <c r="TE7" i="23"/>
  <c r="TE9" i="23" s="1"/>
  <c r="TF7" i="23"/>
  <c r="TF9" i="23" s="1"/>
  <c r="TG7" i="23"/>
  <c r="TG9" i="23" s="1"/>
  <c r="TA7" i="23"/>
  <c r="TA9" i="23" s="1"/>
  <c r="TB7" i="23"/>
  <c r="TB9" i="23" s="1"/>
  <c r="TC7" i="23"/>
  <c r="TC9" i="23" s="1"/>
  <c r="SW7" i="23"/>
  <c r="SW9" i="23" s="1"/>
  <c r="SX7" i="23"/>
  <c r="SX9" i="23" s="1"/>
  <c r="SY7" i="23"/>
  <c r="SY9" i="23" s="1"/>
  <c r="SS7" i="23"/>
  <c r="SS9" i="23" s="1"/>
  <c r="ST7" i="23"/>
  <c r="ST9" i="23" s="1"/>
  <c r="SU7" i="23"/>
  <c r="SU9" i="23" s="1"/>
  <c r="SO7" i="23"/>
  <c r="SO9" i="23" s="1"/>
  <c r="SP7" i="23"/>
  <c r="SP9" i="23" s="1"/>
  <c r="SQ7" i="23"/>
  <c r="SQ9" i="23" s="1"/>
  <c r="SK7" i="23"/>
  <c r="SK9" i="23" s="1"/>
  <c r="SL7" i="23"/>
  <c r="SL9" i="23" s="1"/>
  <c r="SM7" i="23"/>
  <c r="SM9" i="23" s="1"/>
  <c r="SG7" i="23"/>
  <c r="SG9" i="23" s="1"/>
  <c r="SH7" i="23"/>
  <c r="SH9" i="23" s="1"/>
  <c r="SI7" i="23"/>
  <c r="SI9" i="23" s="1"/>
  <c r="SC7" i="23"/>
  <c r="SC9" i="23" s="1"/>
  <c r="SD7" i="23"/>
  <c r="SD9" i="23" s="1"/>
  <c r="SE7" i="23"/>
  <c r="SE9" i="23" s="1"/>
  <c r="RY7" i="23"/>
  <c r="RY9" i="23" s="1"/>
  <c r="RZ7" i="23"/>
  <c r="RZ9" i="23" s="1"/>
  <c r="SA7" i="23"/>
  <c r="SA9" i="23" s="1"/>
  <c r="RU7" i="23"/>
  <c r="RU9" i="23" s="1"/>
  <c r="RV7" i="23"/>
  <c r="RV9" i="23" s="1"/>
  <c r="RW7" i="23"/>
  <c r="RW9" i="23" s="1"/>
  <c r="RQ7" i="23"/>
  <c r="RQ9" i="23" s="1"/>
  <c r="RR7" i="23"/>
  <c r="RR9" i="23" s="1"/>
  <c r="RS7" i="23"/>
  <c r="RS9" i="23" s="1"/>
  <c r="RM7" i="23"/>
  <c r="RM9" i="23" s="1"/>
  <c r="RN7" i="23"/>
  <c r="RN9" i="23" s="1"/>
  <c r="RO7" i="23"/>
  <c r="RO9" i="23" s="1"/>
  <c r="EF7" i="23"/>
  <c r="EF9" i="23" s="1"/>
  <c r="EE7" i="23"/>
  <c r="EE9" i="23" s="1"/>
  <c r="EC7" i="23"/>
  <c r="EC9" i="23" s="1"/>
  <c r="ED7" i="23"/>
  <c r="ED9" i="23" s="1"/>
  <c r="EA7" i="23"/>
  <c r="EA9" i="23" s="1"/>
  <c r="EB7" i="23"/>
  <c r="EB9" i="23" s="1"/>
  <c r="DY7" i="23"/>
  <c r="DY9" i="23" s="1"/>
  <c r="DZ7" i="23"/>
  <c r="DZ9" i="23" s="1"/>
  <c r="RK7" i="23"/>
  <c r="RK9" i="23" s="1"/>
  <c r="DX7" i="23"/>
  <c r="DX9" i="23" s="1"/>
  <c r="DW7" i="23"/>
  <c r="DW9" i="23" s="1"/>
  <c r="RL7" i="23"/>
  <c r="RL9" i="23" s="1"/>
  <c r="RP7" i="23"/>
  <c r="RP9" i="23" s="1"/>
  <c r="RT7" i="23"/>
  <c r="RT9" i="23" s="1"/>
  <c r="RX7" i="23"/>
  <c r="RX9" i="23" s="1"/>
  <c r="SB7" i="23"/>
  <c r="SB9" i="23" s="1"/>
  <c r="SF7" i="23"/>
  <c r="SF9" i="23" s="1"/>
  <c r="SJ7" i="23"/>
  <c r="SJ9" i="23" s="1"/>
  <c r="SN7" i="23"/>
  <c r="SN9" i="23" s="1"/>
  <c r="SR7" i="23"/>
  <c r="SR9" i="23" s="1"/>
  <c r="SV7" i="23"/>
  <c r="SV9" i="23" s="1"/>
  <c r="SZ7" i="23"/>
  <c r="SZ9" i="23" s="1"/>
  <c r="TD7" i="23"/>
  <c r="TD9" i="23" s="1"/>
  <c r="TH7" i="23"/>
  <c r="TH9" i="23" s="1"/>
  <c r="TL7" i="23"/>
  <c r="TL9" i="23" s="1"/>
  <c r="TP7" i="23"/>
  <c r="TP9" i="23" s="1"/>
  <c r="TT7" i="23"/>
  <c r="TT9" i="23" s="1"/>
  <c r="TX7" i="23"/>
  <c r="TX9" i="23" s="1"/>
  <c r="UB7" i="23"/>
  <c r="UB9" i="23" s="1"/>
  <c r="RG7" i="23"/>
  <c r="RG9" i="23" s="1"/>
  <c r="RH7" i="23"/>
  <c r="RH9" i="23" s="1"/>
  <c r="RI7" i="23"/>
  <c r="RI9" i="23" s="1"/>
  <c r="RJ7" i="23"/>
  <c r="RJ9" i="23" s="1"/>
  <c r="DT7" i="23"/>
  <c r="DT9" i="23" s="1"/>
  <c r="DS7" i="23"/>
  <c r="DS9" i="23" s="1"/>
  <c r="DR7" i="23"/>
  <c r="DR9" i="23" s="1"/>
  <c r="DQ7" i="23"/>
  <c r="DQ9" i="23" s="1"/>
  <c r="DP7" i="23"/>
  <c r="DP9" i="23" s="1"/>
  <c r="DO7" i="23"/>
  <c r="DO9" i="23" s="1"/>
  <c r="DN7" i="23"/>
  <c r="DN9" i="23" s="1"/>
  <c r="DM7" i="23"/>
  <c r="DM9" i="23" s="1"/>
  <c r="DL7" i="23"/>
  <c r="DL9" i="23" s="1"/>
  <c r="DK7" i="23"/>
  <c r="DK9" i="23" s="1"/>
  <c r="DJ7" i="23"/>
  <c r="DJ9" i="23" s="1"/>
  <c r="DI7" i="23"/>
  <c r="DI9" i="23" s="1"/>
  <c r="DH7" i="23"/>
  <c r="DH9" i="23" s="1"/>
  <c r="DG7" i="23"/>
  <c r="DG9" i="23" s="1"/>
  <c r="DF7" i="23"/>
  <c r="DF9" i="23" s="1"/>
  <c r="DE7" i="23"/>
  <c r="DE9" i="23" s="1"/>
  <c r="RE7" i="23"/>
  <c r="RE9" i="23" s="1"/>
  <c r="RF7" i="23"/>
  <c r="RF9" i="23" s="1"/>
  <c r="RD7" i="23"/>
  <c r="RD9" i="23" s="1"/>
  <c r="DD7" i="23"/>
  <c r="DD9" i="23" s="1"/>
  <c r="QX7" i="23"/>
  <c r="QX9" i="23" s="1"/>
  <c r="DC7" i="23"/>
  <c r="DC9" i="23" s="1"/>
  <c r="DB7" i="23"/>
  <c r="DB9" i="23" s="1"/>
  <c r="RB7" i="23"/>
  <c r="RB9" i="23" s="1"/>
  <c r="RC7" i="23"/>
  <c r="RC9" i="23" s="1"/>
  <c r="QV7" i="23"/>
  <c r="QV9" i="23" s="1"/>
  <c r="QW7" i="23"/>
  <c r="QW9" i="23" s="1"/>
  <c r="QP7" i="23"/>
  <c r="QP9" i="23" s="1"/>
  <c r="QQ7" i="23"/>
  <c r="QQ9" i="23" s="1"/>
  <c r="QJ7" i="23"/>
  <c r="QJ9" i="23" s="1"/>
  <c r="QK7" i="23"/>
  <c r="QK9" i="23" s="1"/>
  <c r="DA7" i="23"/>
  <c r="DA9" i="23" s="1"/>
  <c r="CZ7" i="23"/>
  <c r="CZ9" i="23" s="1"/>
  <c r="QF7" i="23"/>
  <c r="QF9" i="23" s="1"/>
  <c r="QG7" i="23"/>
  <c r="QG9" i="23" s="1"/>
  <c r="QH7" i="23"/>
  <c r="QH9" i="23" s="1"/>
  <c r="QI7" i="23"/>
  <c r="QI9" i="23" s="1"/>
  <c r="QL7" i="23"/>
  <c r="QL9" i="23" s="1"/>
  <c r="QM7" i="23"/>
  <c r="QM9" i="23" s="1"/>
  <c r="QN7" i="23"/>
  <c r="QN9" i="23" s="1"/>
  <c r="QO7" i="23"/>
  <c r="QO9" i="23" s="1"/>
  <c r="QR7" i="23"/>
  <c r="QR9" i="23" s="1"/>
  <c r="QS7" i="23"/>
  <c r="QS9" i="23" s="1"/>
  <c r="QT7" i="23"/>
  <c r="QT9" i="23" s="1"/>
  <c r="QU7" i="23"/>
  <c r="QU9" i="23" s="1"/>
  <c r="QY7" i="23"/>
  <c r="QY9" i="23" s="1"/>
  <c r="QZ7" i="23"/>
  <c r="QZ9" i="23" s="1"/>
  <c r="RA7" i="23"/>
  <c r="RA9" i="23" s="1"/>
  <c r="CY7" i="23"/>
  <c r="CY9" i="23" s="1"/>
  <c r="CX7" i="23"/>
  <c r="CX9" i="23" s="1"/>
  <c r="CV7" i="23"/>
  <c r="CV9" i="23" s="1"/>
  <c r="CW7" i="23"/>
  <c r="CW9" i="23" s="1"/>
  <c r="CU7" i="23"/>
  <c r="CU9" i="23" s="1"/>
  <c r="CT7" i="23"/>
  <c r="CT9" i="23" s="1"/>
  <c r="CR7" i="23"/>
  <c r="CR9" i="23" s="1"/>
  <c r="CQ7" i="23"/>
  <c r="CQ9" i="23" s="1"/>
  <c r="CS7" i="23"/>
  <c r="CS9" i="23" s="1"/>
  <c r="FG7" i="23"/>
  <c r="FG9" i="23" s="1"/>
  <c r="FH7" i="23"/>
  <c r="FH9" i="23" s="1"/>
  <c r="FI7" i="23"/>
  <c r="FI9" i="23" s="1"/>
  <c r="FJ7" i="23"/>
  <c r="FJ9" i="23" s="1"/>
  <c r="FK7" i="23"/>
  <c r="FK9" i="23" s="1"/>
  <c r="FL7" i="23"/>
  <c r="FL9" i="23" s="1"/>
  <c r="FM7" i="23"/>
  <c r="FM9" i="23" s="1"/>
  <c r="FN7" i="23"/>
  <c r="FN9" i="23" s="1"/>
  <c r="FO7" i="23"/>
  <c r="FO9" i="23" s="1"/>
  <c r="FP7" i="23"/>
  <c r="FP9" i="23" s="1"/>
  <c r="FQ7" i="23"/>
  <c r="FQ9" i="23" s="1"/>
  <c r="FR7" i="23"/>
  <c r="FR9" i="23" s="1"/>
  <c r="FS7" i="23"/>
  <c r="FS9" i="23" s="1"/>
  <c r="FT7" i="23"/>
  <c r="FT9" i="23" s="1"/>
  <c r="FU7" i="23"/>
  <c r="FU9" i="23" s="1"/>
  <c r="FV7" i="23"/>
  <c r="FV9" i="23" s="1"/>
  <c r="FW7" i="23"/>
  <c r="FW9" i="23" s="1"/>
  <c r="FX7" i="23"/>
  <c r="FX9" i="23" s="1"/>
  <c r="FY7" i="23"/>
  <c r="FY9" i="23" s="1"/>
  <c r="FZ7" i="23"/>
  <c r="FZ9" i="23" s="1"/>
  <c r="GA7" i="23"/>
  <c r="GA9" i="23" s="1"/>
  <c r="GB7" i="23"/>
  <c r="GB9" i="23" s="1"/>
  <c r="GC7" i="23"/>
  <c r="GC9" i="23" s="1"/>
  <c r="GD7" i="23"/>
  <c r="GD9" i="23" s="1"/>
  <c r="GE7" i="23"/>
  <c r="GE9" i="23" s="1"/>
  <c r="GF7" i="23"/>
  <c r="GF9" i="23" s="1"/>
  <c r="GG7" i="23"/>
  <c r="GG9" i="23" s="1"/>
  <c r="GH7" i="23"/>
  <c r="GH9" i="23" s="1"/>
  <c r="GI7" i="23"/>
  <c r="GI9" i="23" s="1"/>
  <c r="GJ7" i="23"/>
  <c r="GJ9" i="23" s="1"/>
  <c r="GK7" i="23"/>
  <c r="GK9" i="23" s="1"/>
  <c r="GL7" i="23"/>
  <c r="GL9" i="23" s="1"/>
  <c r="GM7" i="23"/>
  <c r="GM9" i="23" s="1"/>
  <c r="GN7" i="23"/>
  <c r="GN9" i="23" s="1"/>
  <c r="GO7" i="23"/>
  <c r="GO9" i="23" s="1"/>
  <c r="GP7" i="23"/>
  <c r="GP9" i="23" s="1"/>
  <c r="GQ7" i="23"/>
  <c r="GQ9" i="23" s="1"/>
  <c r="GR7" i="23"/>
  <c r="GR9" i="23" s="1"/>
  <c r="GS7" i="23"/>
  <c r="GS9" i="23" s="1"/>
  <c r="GT7" i="23"/>
  <c r="GT9" i="23" s="1"/>
  <c r="GU7" i="23"/>
  <c r="GU9" i="23" s="1"/>
  <c r="GV7" i="23"/>
  <c r="GV9" i="23" s="1"/>
  <c r="GW7" i="23"/>
  <c r="GW9" i="23" s="1"/>
  <c r="GX7" i="23"/>
  <c r="GX9" i="23" s="1"/>
  <c r="GY7" i="23"/>
  <c r="GY9" i="23" s="1"/>
  <c r="GZ7" i="23"/>
  <c r="GZ9" i="23" s="1"/>
  <c r="HA7" i="23"/>
  <c r="HA9" i="23" s="1"/>
  <c r="HB7" i="23"/>
  <c r="HB9" i="23" s="1"/>
  <c r="HC7" i="23"/>
  <c r="HC9" i="23" s="1"/>
  <c r="HD7" i="23"/>
  <c r="HD9" i="23" s="1"/>
  <c r="HE7" i="23"/>
  <c r="HE9" i="23" s="1"/>
  <c r="HF7" i="23"/>
  <c r="HF9" i="23" s="1"/>
  <c r="HG7" i="23"/>
  <c r="HG9" i="23" s="1"/>
  <c r="HH7" i="23"/>
  <c r="HH9" i="23" s="1"/>
  <c r="HI7" i="23"/>
  <c r="HI9" i="23" s="1"/>
  <c r="HJ7" i="23"/>
  <c r="HJ9" i="23" s="1"/>
  <c r="HK7" i="23"/>
  <c r="HK9" i="23" s="1"/>
  <c r="HL7" i="23"/>
  <c r="HL9" i="23" s="1"/>
  <c r="HM7" i="23"/>
  <c r="HM9" i="23" s="1"/>
  <c r="HN7" i="23"/>
  <c r="HN9" i="23" s="1"/>
  <c r="HO7" i="23"/>
  <c r="HO9" i="23" s="1"/>
  <c r="HP7" i="23"/>
  <c r="HP9" i="23" s="1"/>
  <c r="HQ7" i="23"/>
  <c r="HQ9" i="23" s="1"/>
  <c r="HR7" i="23"/>
  <c r="HR9" i="23" s="1"/>
  <c r="HS7" i="23"/>
  <c r="HS9" i="23" s="1"/>
  <c r="HT7" i="23"/>
  <c r="HT9" i="23" s="1"/>
  <c r="HU7" i="23"/>
  <c r="HU9" i="23" s="1"/>
  <c r="HV7" i="23"/>
  <c r="HV9" i="23" s="1"/>
  <c r="HW7" i="23"/>
  <c r="HW9" i="23" s="1"/>
  <c r="HX7" i="23"/>
  <c r="HX9" i="23" s="1"/>
  <c r="HY7" i="23"/>
  <c r="HY9" i="23" s="1"/>
  <c r="HZ7" i="23"/>
  <c r="HZ9" i="23" s="1"/>
  <c r="IA7" i="23"/>
  <c r="IA9" i="23" s="1"/>
  <c r="IB7" i="23"/>
  <c r="IB9" i="23" s="1"/>
  <c r="IC7" i="23"/>
  <c r="IC9" i="23" s="1"/>
  <c r="ID7" i="23"/>
  <c r="ID9" i="23" s="1"/>
  <c r="IE7" i="23"/>
  <c r="IE9" i="23" s="1"/>
  <c r="IF7" i="23"/>
  <c r="IF9" i="23" s="1"/>
  <c r="IG7" i="23"/>
  <c r="IG9" i="23" s="1"/>
  <c r="IH7" i="23"/>
  <c r="IH9" i="23" s="1"/>
  <c r="II7" i="23"/>
  <c r="II9" i="23" s="1"/>
  <c r="IJ7" i="23"/>
  <c r="IJ9" i="23" s="1"/>
  <c r="IK7" i="23"/>
  <c r="IK9" i="23" s="1"/>
  <c r="IL7" i="23"/>
  <c r="IL9" i="23" s="1"/>
  <c r="IM7" i="23"/>
  <c r="IM9" i="23" s="1"/>
  <c r="IN7" i="23"/>
  <c r="IN9" i="23" s="1"/>
  <c r="IO7" i="23"/>
  <c r="IO9" i="23" s="1"/>
  <c r="IP7" i="23"/>
  <c r="IP9" i="23" s="1"/>
  <c r="IQ7" i="23"/>
  <c r="IQ9" i="23" s="1"/>
  <c r="IR7" i="23"/>
  <c r="IR9" i="23" s="1"/>
  <c r="IS7" i="23"/>
  <c r="IS9" i="23" s="1"/>
  <c r="IT7" i="23"/>
  <c r="IT9" i="23" s="1"/>
  <c r="IU7" i="23"/>
  <c r="IU9" i="23" s="1"/>
  <c r="IV7" i="23"/>
  <c r="IV9" i="23" s="1"/>
  <c r="IW7" i="23"/>
  <c r="IW9" i="23" s="1"/>
  <c r="IX7" i="23"/>
  <c r="IX9" i="23" s="1"/>
  <c r="IY7" i="23"/>
  <c r="IY9" i="23" s="1"/>
  <c r="IZ7" i="23"/>
  <c r="IZ9" i="23" s="1"/>
  <c r="JA7" i="23"/>
  <c r="JA9" i="23" s="1"/>
  <c r="JB7" i="23"/>
  <c r="JB9" i="23" s="1"/>
  <c r="JC7" i="23"/>
  <c r="JC9" i="23" s="1"/>
  <c r="JD7" i="23"/>
  <c r="JD9" i="23" s="1"/>
  <c r="JE7" i="23"/>
  <c r="JE9" i="23" s="1"/>
  <c r="JF7" i="23"/>
  <c r="JF9" i="23" s="1"/>
  <c r="JG7" i="23"/>
  <c r="JG9" i="23" s="1"/>
  <c r="JH7" i="23"/>
  <c r="JH9" i="23" s="1"/>
  <c r="JI7" i="23"/>
  <c r="JI9" i="23" s="1"/>
  <c r="JJ7" i="23"/>
  <c r="JJ9" i="23" s="1"/>
  <c r="JK7" i="23"/>
  <c r="JK9" i="23" s="1"/>
  <c r="JL7" i="23"/>
  <c r="JL9" i="23" s="1"/>
  <c r="JM7" i="23"/>
  <c r="JM9" i="23" s="1"/>
  <c r="JN7" i="23"/>
  <c r="JN9" i="23" s="1"/>
  <c r="JO7" i="23"/>
  <c r="JO9" i="23" s="1"/>
  <c r="JP7" i="23"/>
  <c r="JP9" i="23" s="1"/>
  <c r="JQ7" i="23"/>
  <c r="JQ9" i="23" s="1"/>
  <c r="JR7" i="23"/>
  <c r="JR9" i="23" s="1"/>
  <c r="JS7" i="23"/>
  <c r="JS9" i="23" s="1"/>
  <c r="JT7" i="23"/>
  <c r="JT9" i="23" s="1"/>
  <c r="JU7" i="23"/>
  <c r="JU9" i="23" s="1"/>
  <c r="JV7" i="23"/>
  <c r="JV9" i="23" s="1"/>
  <c r="JW7" i="23"/>
  <c r="JW9" i="23" s="1"/>
  <c r="JX7" i="23"/>
  <c r="JX9" i="23" s="1"/>
  <c r="CO7" i="23"/>
  <c r="CO9" i="23" s="1"/>
  <c r="CP7" i="23"/>
  <c r="CP9" i="23" s="1"/>
  <c r="CM7" i="23"/>
  <c r="CM9" i="23" s="1"/>
  <c r="CN7" i="23"/>
  <c r="CN9" i="23" s="1"/>
  <c r="CK7" i="23"/>
  <c r="CK9" i="23" s="1"/>
  <c r="CL7" i="23"/>
  <c r="CL9" i="23" s="1"/>
  <c r="CJ7" i="23"/>
  <c r="CJ9" i="23" s="1"/>
  <c r="CI7" i="23"/>
  <c r="CI9" i="23" s="1"/>
  <c r="FE7" i="23"/>
  <c r="FE9" i="23" s="1"/>
  <c r="FF7" i="23"/>
  <c r="FF9" i="23" s="1"/>
  <c r="FC7" i="23"/>
  <c r="FC9" i="23" s="1"/>
  <c r="FB7" i="23"/>
  <c r="FB9" i="23" s="1"/>
  <c r="FA7" i="23"/>
  <c r="FA9" i="23" s="1"/>
  <c r="EZ7" i="23"/>
  <c r="EZ9" i="23" s="1"/>
  <c r="EW7" i="23"/>
  <c r="EW9" i="23" s="1"/>
  <c r="FD7" i="23"/>
  <c r="FD9" i="23" s="1"/>
  <c r="EX7" i="23"/>
  <c r="EX9" i="23" s="1"/>
  <c r="EP7" i="23"/>
  <c r="EP9" i="23" s="1"/>
  <c r="CF7" i="23"/>
  <c r="CF9" i="23" s="1"/>
  <c r="CE7" i="23"/>
  <c r="CE9" i="23" s="1"/>
  <c r="CD7" i="23"/>
  <c r="CD9" i="23" s="1"/>
  <c r="CC7" i="23"/>
  <c r="CC9" i="23" s="1"/>
  <c r="CB7" i="23"/>
  <c r="CB9" i="23" s="1"/>
  <c r="CA7" i="23"/>
  <c r="CA9" i="23" s="1"/>
  <c r="BZ7" i="23"/>
  <c r="BZ9" i="23" s="1"/>
  <c r="BY7" i="23"/>
  <c r="BY9" i="23" s="1"/>
  <c r="BX7" i="23"/>
  <c r="BX9" i="23" s="1"/>
  <c r="BW7" i="23"/>
  <c r="BW9" i="23" s="1"/>
  <c r="BV7" i="23"/>
  <c r="BV9" i="23" s="1"/>
  <c r="BU7" i="23"/>
  <c r="BU9" i="23" s="1"/>
  <c r="BT7" i="23"/>
  <c r="BT9" i="23" s="1"/>
  <c r="BS7" i="23"/>
  <c r="BS9" i="23" s="1"/>
  <c r="BR7" i="23"/>
  <c r="BR9" i="23" s="1"/>
  <c r="BQ7" i="23"/>
  <c r="BQ9" i="23" s="1"/>
  <c r="BP7" i="23"/>
  <c r="BP9" i="23" s="1"/>
  <c r="BO7" i="23"/>
  <c r="BO9" i="23" s="1"/>
  <c r="BN7" i="23"/>
  <c r="BN9" i="23" s="1"/>
  <c r="BM7" i="23"/>
  <c r="BM9" i="23" s="1"/>
  <c r="BL7" i="23"/>
  <c r="BL9" i="23" s="1"/>
  <c r="BK7" i="23"/>
  <c r="BK9" i="23" s="1"/>
  <c r="BJ7" i="23"/>
  <c r="BJ9" i="23" s="1"/>
  <c r="BH7" i="23"/>
  <c r="BH9" i="23" s="1"/>
  <c r="BI7" i="23"/>
  <c r="BI9" i="23" s="1"/>
  <c r="BG7" i="23"/>
  <c r="BG9" i="23" s="1"/>
  <c r="BF7" i="23"/>
  <c r="BF9" i="23" s="1"/>
  <c r="BE7" i="23"/>
  <c r="BE9" i="23" s="1"/>
  <c r="BC7" i="23"/>
  <c r="BC9" i="23" s="1"/>
  <c r="BD7" i="23"/>
  <c r="BD9" i="23" s="1"/>
  <c r="BA7" i="23"/>
  <c r="BA9" i="23" s="1"/>
  <c r="BB7" i="23"/>
  <c r="BB9" i="23" s="1"/>
  <c r="AY7" i="23"/>
  <c r="AY9" i="23" s="1"/>
  <c r="AZ7" i="23"/>
  <c r="AZ9" i="23" s="1"/>
  <c r="YE9" i="23" l="1"/>
  <c r="YD9" i="23"/>
  <c r="YB9" i="23"/>
  <c r="YC9" i="23"/>
  <c r="AX7" i="23"/>
  <c r="AX9" i="23" s="1"/>
  <c r="AW7" i="23"/>
  <c r="AW9" i="23" s="1"/>
  <c r="AV7" i="23"/>
  <c r="AV9" i="23" s="1"/>
  <c r="AU7" i="23"/>
  <c r="AU9" i="23" s="1"/>
  <c r="T12" i="15"/>
  <c r="R12" i="15" s="1"/>
  <c r="Q64" i="14"/>
  <c r="Q52" i="14"/>
  <c r="Q20" i="14"/>
  <c r="Q40" i="14"/>
  <c r="Q30" i="14"/>
  <c r="AR7" i="23"/>
  <c r="AR9" i="23" s="1"/>
  <c r="AQ7" i="23"/>
  <c r="AQ9" i="23" s="1"/>
  <c r="AP7" i="23"/>
  <c r="AP9" i="23" s="1"/>
  <c r="AO7" i="23"/>
  <c r="AO9" i="23" s="1"/>
  <c r="AN7" i="23"/>
  <c r="AN9" i="23" s="1"/>
  <c r="S46" i="13"/>
  <c r="AM7" i="23"/>
  <c r="AM9" i="23" s="1"/>
  <c r="S30" i="13"/>
  <c r="S31" i="13"/>
  <c r="S32" i="13"/>
  <c r="S33" i="13"/>
  <c r="U34" i="13"/>
  <c r="S34" i="13" s="1"/>
  <c r="U35" i="13"/>
  <c r="S35" i="13" s="1"/>
  <c r="U36" i="13"/>
  <c r="S36" i="13" s="1"/>
  <c r="U37" i="13"/>
  <c r="S37" i="13" s="1"/>
  <c r="U38" i="13"/>
  <c r="S38" i="13" s="1"/>
  <c r="U39" i="13"/>
  <c r="S39" i="13" s="1"/>
  <c r="U40" i="13"/>
  <c r="S40" i="13" s="1"/>
  <c r="U41" i="13"/>
  <c r="S41" i="13" s="1"/>
  <c r="U42" i="13"/>
  <c r="S42" i="13" s="1"/>
  <c r="U43" i="13"/>
  <c r="S43" i="13" s="1"/>
  <c r="U44" i="13"/>
  <c r="S44" i="13" s="1"/>
  <c r="U45" i="13"/>
  <c r="S45" i="13" s="1"/>
  <c r="AL7" i="23"/>
  <c r="AL9" i="23" s="1"/>
  <c r="AK7" i="23"/>
  <c r="AK9" i="23" s="1"/>
  <c r="AJ7" i="23"/>
  <c r="AJ9" i="23" s="1"/>
  <c r="S29" i="13"/>
  <c r="AI7" i="23"/>
  <c r="AI9" i="23" s="1"/>
  <c r="AH7" i="23"/>
  <c r="AH9" i="23" s="1"/>
  <c r="AG7" i="23"/>
  <c r="AG9" i="23" s="1"/>
  <c r="Q41" i="12"/>
  <c r="AF7" i="23"/>
  <c r="AF9" i="23" s="1"/>
  <c r="AE7" i="23"/>
  <c r="AE9" i="23" s="1"/>
  <c r="S43" i="12"/>
  <c r="AD7" i="23"/>
  <c r="AD9" i="23" s="1"/>
  <c r="AC7" i="23"/>
  <c r="AC9" i="23" s="1"/>
  <c r="AB7" i="23"/>
  <c r="AB9" i="23" s="1"/>
  <c r="AA7" i="23"/>
  <c r="AA9" i="23" s="1"/>
  <c r="O58" i="11"/>
  <c r="M58" i="11" s="1"/>
  <c r="Z7" i="23"/>
  <c r="Z9" i="23" s="1"/>
  <c r="O33" i="11"/>
  <c r="M33" i="11" s="1"/>
  <c r="V27" i="9"/>
  <c r="Y9" i="23"/>
  <c r="X9" i="23"/>
  <c r="W7" i="23"/>
  <c r="W9" i="23" s="1"/>
  <c r="V7" i="23"/>
  <c r="V9" i="23" s="1"/>
  <c r="Y332" i="17" l="1"/>
  <c r="W332" i="17" s="1"/>
  <c r="E63" i="28" s="1" a="1"/>
  <c r="E63" i="28" s="1"/>
  <c r="Y295" i="17"/>
  <c r="W295" i="17" s="1"/>
  <c r="D63" i="28" l="1"/>
  <c r="AMC7" i="23"/>
  <c r="AMC9" i="23" s="1"/>
  <c r="Q56" i="12"/>
  <c r="S50" i="12"/>
  <c r="Q50" i="12" s="1"/>
  <c r="Q43" i="12"/>
  <c r="Y265" i="17"/>
  <c r="W265" i="17" s="1"/>
  <c r="Y250" i="17"/>
  <c r="W250" i="17" s="1"/>
  <c r="Y238" i="17"/>
  <c r="W238" i="17" s="1"/>
  <c r="Y223" i="17"/>
  <c r="W223" i="17" s="1"/>
  <c r="Y165" i="17"/>
  <c r="W165" i="17" s="1"/>
  <c r="Y151" i="17"/>
  <c r="W151" i="17" s="1"/>
  <c r="Y138" i="17"/>
  <c r="W138" i="17" s="1"/>
  <c r="E49" i="28" s="1" a="1"/>
  <c r="E49" i="28" s="1"/>
  <c r="W27" i="17"/>
  <c r="W26" i="17"/>
  <c r="Y61" i="17"/>
  <c r="W61" i="17" s="1"/>
  <c r="E45" i="28" s="1" a="1"/>
  <c r="E45" i="28" s="1"/>
  <c r="Y11" i="17"/>
  <c r="W11" i="17" s="1"/>
  <c r="S47" i="13"/>
  <c r="E30" i="28" s="1" a="1"/>
  <c r="E30" i="28" s="1"/>
  <c r="S18" i="13"/>
  <c r="E28" i="28" s="1" a="1"/>
  <c r="E28" i="28" s="1"/>
  <c r="AJK7" i="23" s="1"/>
  <c r="O64" i="14"/>
  <c r="O52" i="14"/>
  <c r="O40" i="14"/>
  <c r="O30" i="14"/>
  <c r="O20" i="14"/>
  <c r="R41" i="7"/>
  <c r="P41" i="7" s="1"/>
  <c r="P31" i="7"/>
  <c r="E61" i="28" a="1"/>
  <c r="E61" i="28" s="1"/>
  <c r="ALY7" i="23" s="1"/>
  <c r="ALY9" i="23" s="1"/>
  <c r="D56" i="28"/>
  <c r="E41" i="28" a="1"/>
  <c r="E41" i="28" s="1"/>
  <c r="AKK7" i="23" s="1"/>
  <c r="AKK9" i="23" s="1"/>
  <c r="D10" i="28"/>
  <c r="D7" i="28"/>
  <c r="E55" i="28" l="1" a="1"/>
  <c r="E55" i="28" s="1"/>
  <c r="D55" i="28" s="1"/>
  <c r="D30" i="28"/>
  <c r="AJO7" i="23"/>
  <c r="D49" i="28"/>
  <c r="ALA7" i="23"/>
  <c r="ALA9" i="23" s="1"/>
  <c r="D45" i="28"/>
  <c r="AKS7" i="23"/>
  <c r="AKS9" i="23" s="1"/>
  <c r="E54" i="28" a="1"/>
  <c r="E54" i="28" s="1"/>
  <c r="E44" i="28" a="1"/>
  <c r="E44" i="28" s="1"/>
  <c r="AKQ7" i="23" s="1"/>
  <c r="AKQ9" i="23" s="1"/>
  <c r="E50" i="28" a="1"/>
  <c r="E50" i="28" s="1"/>
  <c r="D61" i="28"/>
  <c r="D51" i="28"/>
  <c r="D5" i="28"/>
  <c r="AHQ9" i="23"/>
  <c r="D41" i="28"/>
  <c r="E25" i="28" a="1"/>
  <c r="E25" i="28" s="1"/>
  <c r="E9" i="28" a="1"/>
  <c r="E9" i="28" s="1"/>
  <c r="AHY7" i="23" s="1"/>
  <c r="ALM7" i="23" l="1"/>
  <c r="ALM9" i="23" s="1"/>
  <c r="ALK7" i="23"/>
  <c r="ALK9" i="23" s="1"/>
  <c r="D54" i="28"/>
  <c r="D50" i="28"/>
  <c r="ALC7" i="23"/>
  <c r="ALC9" i="23" s="1"/>
  <c r="D25" i="28"/>
  <c r="AJE7" i="23"/>
  <c r="D46" i="28"/>
  <c r="D44" i="28"/>
  <c r="D9" i="28"/>
  <c r="AHY9" i="23"/>
  <c r="B68" i="21" a="1"/>
  <c r="B68" i="21" s="1"/>
  <c r="Y311" i="17"/>
  <c r="W311" i="17" s="1"/>
  <c r="E62" i="28" s="1" a="1"/>
  <c r="E62" i="28" s="1"/>
  <c r="Y290" i="17"/>
  <c r="W290" i="17" s="1"/>
  <c r="E60" i="28" s="1" a="1"/>
  <c r="E60" i="28" s="1"/>
  <c r="ALW7" i="23" s="1"/>
  <c r="ALW9" i="23" s="1"/>
  <c r="Y5" i="17"/>
  <c r="W5" i="17" s="1"/>
  <c r="E43" i="28" s="1" a="1"/>
  <c r="E43" i="28" s="1"/>
  <c r="AKO7" i="23" s="1"/>
  <c r="AKO9" i="23" s="1"/>
  <c r="R74" i="15"/>
  <c r="E42" i="28" s="1" a="1"/>
  <c r="E42" i="28" s="1"/>
  <c r="AKM7" i="23" s="1"/>
  <c r="AKM9" i="23" s="1"/>
  <c r="R53" i="15"/>
  <c r="E40" i="28" s="1" a="1"/>
  <c r="E40" i="28" s="1"/>
  <c r="AKI7" i="23" s="1"/>
  <c r="R47" i="15"/>
  <c r="E39" i="28" s="1" a="1"/>
  <c r="E39" i="28" s="1"/>
  <c r="E37" i="28" a="1"/>
  <c r="E37" i="28" s="1"/>
  <c r="AKC7" i="23" s="1"/>
  <c r="AKC9" i="23" s="1"/>
  <c r="Q56" i="14"/>
  <c r="E36" i="28" s="1" a="1"/>
  <c r="E36" i="28" s="1"/>
  <c r="Q44" i="14"/>
  <c r="E35" i="28" s="1" a="1"/>
  <c r="E35" i="28" s="1"/>
  <c r="Q34" i="14"/>
  <c r="E34" i="28" s="1" a="1"/>
  <c r="E34" i="28" s="1"/>
  <c r="Q24" i="14"/>
  <c r="E33" i="28" s="1" a="1"/>
  <c r="E33" i="28" s="1"/>
  <c r="Q12" i="14"/>
  <c r="E32" i="28" s="1" a="1"/>
  <c r="E32" i="28" s="1"/>
  <c r="Q6" i="14"/>
  <c r="E31" i="28" s="1" a="1"/>
  <c r="E31" i="28" s="1"/>
  <c r="AJQ7" i="23" s="1"/>
  <c r="AJQ9" i="23" s="1"/>
  <c r="S21" i="13"/>
  <c r="E29" i="28" s="1" a="1"/>
  <c r="E29" i="28" s="1"/>
  <c r="S114" i="12"/>
  <c r="S107" i="12"/>
  <c r="S100" i="12"/>
  <c r="S93" i="12"/>
  <c r="S86" i="12"/>
  <c r="S79" i="12"/>
  <c r="S74" i="12"/>
  <c r="S69" i="12"/>
  <c r="S64" i="12"/>
  <c r="S130" i="12"/>
  <c r="Q130" i="12" s="1"/>
  <c r="E27" i="28" s="1" a="1"/>
  <c r="E27" i="28" s="1"/>
  <c r="M40" i="11"/>
  <c r="E22" i="28" s="1" a="1"/>
  <c r="E22" i="28" s="1"/>
  <c r="AIY7" i="23" s="1"/>
  <c r="AIY9" i="23" s="1"/>
  <c r="O24" i="11"/>
  <c r="M24" i="11" s="1"/>
  <c r="O19" i="11"/>
  <c r="M19" i="11" s="1"/>
  <c r="O48" i="11"/>
  <c r="M48" i="11" s="1"/>
  <c r="E23" i="28" s="1" a="1"/>
  <c r="E23" i="28" s="1"/>
  <c r="AJA7" i="23" s="1"/>
  <c r="AJA9" i="23" s="1"/>
  <c r="O27" i="11"/>
  <c r="M27" i="11" s="1"/>
  <c r="E21" i="28" s="1" a="1"/>
  <c r="E21" i="28" s="1"/>
  <c r="AIW7" i="23" s="1"/>
  <c r="O12" i="11"/>
  <c r="M12" i="11" s="1"/>
  <c r="E19" i="28" s="1" a="1"/>
  <c r="E19" i="28" s="1"/>
  <c r="AIS7" i="23" s="1"/>
  <c r="O7" i="11"/>
  <c r="M7" i="11" s="1"/>
  <c r="E18" i="28" s="1" a="1"/>
  <c r="E18" i="28" s="1"/>
  <c r="AIQ7" i="23" s="1"/>
  <c r="N26" i="10"/>
  <c r="L26" i="10" s="1"/>
  <c r="N21" i="10"/>
  <c r="L21" i="10" s="1"/>
  <c r="N17" i="10"/>
  <c r="L17" i="10" s="1"/>
  <c r="T78" i="9"/>
  <c r="R78" i="9" s="1"/>
  <c r="T54" i="9"/>
  <c r="R54" i="9" s="1"/>
  <c r="T11" i="9"/>
  <c r="R11" i="9" s="1"/>
  <c r="T48" i="9"/>
  <c r="R48" i="9" s="1"/>
  <c r="T40" i="9"/>
  <c r="R40" i="9" s="1"/>
  <c r="T35" i="9"/>
  <c r="R35" i="9" s="1"/>
  <c r="T32" i="9"/>
  <c r="R32" i="9" s="1"/>
  <c r="T27" i="9"/>
  <c r="R27" i="9" s="1"/>
  <c r="T24" i="9"/>
  <c r="R24" i="9" s="1"/>
  <c r="T22" i="9"/>
  <c r="R22" i="9" s="1"/>
  <c r="T20" i="9"/>
  <c r="R20" i="9" s="1"/>
  <c r="T17" i="9"/>
  <c r="R17" i="9" s="1"/>
  <c r="T15" i="9"/>
  <c r="R15" i="9" s="1"/>
  <c r="T13" i="9"/>
  <c r="R13" i="9" s="1"/>
  <c r="T9" i="9"/>
  <c r="R9" i="9" s="1"/>
  <c r="T8" i="9"/>
  <c r="R8" i="9" s="1"/>
  <c r="T7" i="9"/>
  <c r="R7" i="9" s="1"/>
  <c r="AJ19" i="21"/>
  <c r="L19" i="21" s="1"/>
  <c r="R22" i="7"/>
  <c r="R6" i="7"/>
  <c r="P6" i="7" s="1"/>
  <c r="E6" i="28" s="1" a="1"/>
  <c r="E6" i="28" s="1"/>
  <c r="AHS7" i="23" s="1"/>
  <c r="B7" i="23"/>
  <c r="B9" i="23" s="1"/>
  <c r="C7" i="23"/>
  <c r="C9" i="23" s="1"/>
  <c r="D7" i="23"/>
  <c r="D9" i="23" s="1"/>
  <c r="E7" i="23"/>
  <c r="E9" i="23" s="1"/>
  <c r="F7" i="23"/>
  <c r="F9" i="23" s="1"/>
  <c r="G7" i="23"/>
  <c r="H7" i="23"/>
  <c r="I7" i="23"/>
  <c r="U11" i="23" s="1"/>
  <c r="J7" i="23"/>
  <c r="K7" i="23"/>
  <c r="L7" i="23"/>
  <c r="M7" i="23"/>
  <c r="N7" i="23"/>
  <c r="O7" i="23"/>
  <c r="P7" i="23"/>
  <c r="Q7" i="23"/>
  <c r="R7" i="23"/>
  <c r="S7" i="23"/>
  <c r="T12" i="23" s="1"/>
  <c r="T7" i="23"/>
  <c r="U7" i="23"/>
  <c r="EQ7" i="23"/>
  <c r="EQ9" i="23" s="1"/>
  <c r="ER7" i="23"/>
  <c r="ER9" i="23" s="1"/>
  <c r="ES7" i="23"/>
  <c r="ES9" i="23" s="1"/>
  <c r="ET7" i="23"/>
  <c r="ET9" i="23" s="1"/>
  <c r="EU7" i="23"/>
  <c r="EU9" i="23" s="1"/>
  <c r="EV7" i="23"/>
  <c r="EV9" i="23" s="1"/>
  <c r="EY7" i="23"/>
  <c r="EY9" i="23" s="1"/>
  <c r="KI7" i="23"/>
  <c r="KI9" i="23" s="1"/>
  <c r="KL7" i="23"/>
  <c r="KL9" i="23" s="1"/>
  <c r="KM7" i="23"/>
  <c r="KM9" i="23" s="1"/>
  <c r="KN7" i="23"/>
  <c r="KN9" i="23" s="1"/>
  <c r="KO7" i="23"/>
  <c r="KO9" i="23" s="1"/>
  <c r="KP7" i="23"/>
  <c r="KP9" i="23" s="1"/>
  <c r="KQ7" i="23"/>
  <c r="KQ9" i="23" s="1"/>
  <c r="KR7" i="23"/>
  <c r="KR9" i="23" s="1"/>
  <c r="KS7" i="23"/>
  <c r="KS9" i="23" s="1"/>
  <c r="KT7" i="23"/>
  <c r="KT9" i="23" s="1"/>
  <c r="KU7" i="23"/>
  <c r="KU9" i="23" s="1"/>
  <c r="KX7" i="23"/>
  <c r="KX9" i="23" s="1"/>
  <c r="KY7" i="23"/>
  <c r="KY9" i="23" s="1"/>
  <c r="KZ7" i="23"/>
  <c r="KZ9" i="23" s="1"/>
  <c r="LA7" i="23"/>
  <c r="LA9" i="23" s="1"/>
  <c r="LB7" i="23"/>
  <c r="LB9" i="23" s="1"/>
  <c r="LC7" i="23"/>
  <c r="LC9" i="23" s="1"/>
  <c r="LD7" i="23"/>
  <c r="LD9" i="23" s="1"/>
  <c r="LE7" i="23"/>
  <c r="LE9" i="23" s="1"/>
  <c r="LF7" i="23"/>
  <c r="LF9" i="23" s="1"/>
  <c r="LG7" i="23"/>
  <c r="LG9" i="23" s="1"/>
  <c r="LJ7" i="23"/>
  <c r="LJ9" i="23" s="1"/>
  <c r="LK7" i="23"/>
  <c r="LK9" i="23" s="1"/>
  <c r="LL7" i="23"/>
  <c r="LL9" i="23" s="1"/>
  <c r="LM7" i="23"/>
  <c r="LM9" i="23" s="1"/>
  <c r="LN7" i="23"/>
  <c r="LN9" i="23" s="1"/>
  <c r="LO7" i="23"/>
  <c r="LO9" i="23" s="1"/>
  <c r="LP7" i="23"/>
  <c r="LP9" i="23" s="1"/>
  <c r="LQ7" i="23"/>
  <c r="LQ9" i="23" s="1"/>
  <c r="LR7" i="23"/>
  <c r="LR9" i="23" s="1"/>
  <c r="LS7" i="23"/>
  <c r="LS9" i="23" s="1"/>
  <c r="LV7" i="23"/>
  <c r="LV9" i="23" s="1"/>
  <c r="LW7" i="23"/>
  <c r="LW9" i="23" s="1"/>
  <c r="LX7" i="23"/>
  <c r="LX9" i="23" s="1"/>
  <c r="LY7" i="23"/>
  <c r="LY9" i="23" s="1"/>
  <c r="LZ7" i="23"/>
  <c r="LZ9" i="23" s="1"/>
  <c r="MA7" i="23"/>
  <c r="MA9" i="23" s="1"/>
  <c r="MB7" i="23"/>
  <c r="MB9" i="23" s="1"/>
  <c r="MC7" i="23"/>
  <c r="MC9" i="23" s="1"/>
  <c r="MD7" i="23"/>
  <c r="MD9" i="23" s="1"/>
  <c r="ME7" i="23"/>
  <c r="MF12" i="23" s="1"/>
  <c r="MF7" i="23"/>
  <c r="MG7" i="23"/>
  <c r="MH12" i="23" s="1"/>
  <c r="MH7" i="23"/>
  <c r="MI7" i="23"/>
  <c r="MJ7" i="23"/>
  <c r="MK7" i="23"/>
  <c r="ML7" i="23"/>
  <c r="MM12" i="23" s="1"/>
  <c r="MM7" i="23"/>
  <c r="NX7" i="23"/>
  <c r="NX9" i="23" s="1"/>
  <c r="NY7" i="23"/>
  <c r="NY9" i="23" s="1"/>
  <c r="OA7" i="23"/>
  <c r="OA9" i="23" s="1"/>
  <c r="OB7" i="23"/>
  <c r="OB9" i="23" s="1"/>
  <c r="OD7" i="23"/>
  <c r="OD9" i="23" s="1"/>
  <c r="OE7" i="23"/>
  <c r="OE9" i="23" s="1"/>
  <c r="OG7" i="23"/>
  <c r="OG9" i="23" s="1"/>
  <c r="OH7" i="23"/>
  <c r="OH9" i="23" s="1"/>
  <c r="OJ7" i="23"/>
  <c r="OJ9" i="23" s="1"/>
  <c r="OK7" i="23"/>
  <c r="OK9" i="23" s="1"/>
  <c r="OO7" i="23"/>
  <c r="OO9" i="23" s="1"/>
  <c r="OP7" i="23"/>
  <c r="OP9" i="23" s="1"/>
  <c r="OQ7" i="23"/>
  <c r="OQ9" i="23" s="1"/>
  <c r="OR7" i="23"/>
  <c r="OR9" i="23" s="1"/>
  <c r="OS7" i="23"/>
  <c r="OS9" i="23" s="1"/>
  <c r="OT7" i="23"/>
  <c r="OT9" i="23" s="1"/>
  <c r="OU7" i="23"/>
  <c r="OU9" i="23" s="1"/>
  <c r="OW7" i="23"/>
  <c r="OW9" i="23" s="1"/>
  <c r="OX7" i="23"/>
  <c r="OX9" i="23" s="1"/>
  <c r="OY7" i="23"/>
  <c r="OY9" i="23" s="1"/>
  <c r="OZ7" i="23"/>
  <c r="OZ9" i="23" s="1"/>
  <c r="PA7" i="23"/>
  <c r="PA9" i="23" s="1"/>
  <c r="PB7" i="23"/>
  <c r="PB9" i="23" s="1"/>
  <c r="PC7" i="23"/>
  <c r="PC9" i="23" s="1"/>
  <c r="PD7" i="23"/>
  <c r="PD9" i="23" s="1"/>
  <c r="PE7" i="23"/>
  <c r="PE9" i="23" s="1"/>
  <c r="PF7" i="23"/>
  <c r="PF9" i="23" s="1"/>
  <c r="PG7" i="23"/>
  <c r="PG9" i="23" s="1"/>
  <c r="PH7" i="23"/>
  <c r="PH9" i="23" s="1"/>
  <c r="PI7" i="23"/>
  <c r="PI9" i="23" s="1"/>
  <c r="PJ7" i="23"/>
  <c r="PJ9" i="23" s="1"/>
  <c r="PK7" i="23"/>
  <c r="PK9" i="23" s="1"/>
  <c r="PL7" i="23"/>
  <c r="PL9" i="23" s="1"/>
  <c r="PM7" i="23"/>
  <c r="PM9" i="23" s="1"/>
  <c r="PN7" i="23"/>
  <c r="PN9" i="23" s="1"/>
  <c r="PO7" i="23"/>
  <c r="PO9" i="23" s="1"/>
  <c r="PP7" i="23"/>
  <c r="PP9" i="23" s="1"/>
  <c r="PQ7" i="23"/>
  <c r="PQ9" i="23" s="1"/>
  <c r="PR7" i="23"/>
  <c r="PR9" i="23" s="1"/>
  <c r="PS7" i="23"/>
  <c r="PS9" i="23" s="1"/>
  <c r="PT7" i="23"/>
  <c r="PT9" i="23" s="1"/>
  <c r="PU7" i="23"/>
  <c r="PU9" i="23" s="1"/>
  <c r="PV7" i="23"/>
  <c r="PV9" i="23" s="1"/>
  <c r="PW7" i="23"/>
  <c r="PW9" i="23" s="1"/>
  <c r="PX7" i="23"/>
  <c r="PX9" i="23" s="1"/>
  <c r="PY7" i="23"/>
  <c r="PY9" i="23" s="1"/>
  <c r="PZ7" i="23"/>
  <c r="PZ9" i="23" s="1"/>
  <c r="QA7" i="23"/>
  <c r="QA9" i="23" s="1"/>
  <c r="QB7" i="23"/>
  <c r="QB9" i="23" s="1"/>
  <c r="QC7" i="23"/>
  <c r="QC9" i="23" s="1"/>
  <c r="QD7" i="23"/>
  <c r="QD9" i="23" s="1"/>
  <c r="QE7" i="23"/>
  <c r="QE9" i="23" s="1"/>
  <c r="UG7" i="23"/>
  <c r="UH7" i="23"/>
  <c r="UI7" i="23"/>
  <c r="UJ7" i="23"/>
  <c r="UK7" i="23"/>
  <c r="UL7" i="23"/>
  <c r="UM7" i="23"/>
  <c r="UO7" i="23"/>
  <c r="UP7" i="23"/>
  <c r="UQ7" i="23"/>
  <c r="UR7" i="23"/>
  <c r="US7" i="23"/>
  <c r="UT7" i="23"/>
  <c r="UU12" i="23" s="1"/>
  <c r="UU7" i="23"/>
  <c r="UV7" i="23"/>
  <c r="UW7" i="23"/>
  <c r="UX7" i="23"/>
  <c r="UY7" i="23"/>
  <c r="UZ7" i="23"/>
  <c r="VA12" i="23" s="1"/>
  <c r="VA7" i="23"/>
  <c r="VB7" i="23"/>
  <c r="VC7" i="23"/>
  <c r="VD7" i="23"/>
  <c r="VE7" i="23"/>
  <c r="VF7" i="23"/>
  <c r="VG7" i="23"/>
  <c r="VH7" i="23"/>
  <c r="VI12" i="23" s="1"/>
  <c r="VI7" i="23"/>
  <c r="VJ7" i="23"/>
  <c r="VJ9" i="23" s="1"/>
  <c r="VK7" i="23"/>
  <c r="VK9" i="23" s="1"/>
  <c r="VL7" i="23"/>
  <c r="VL9" i="23" s="1"/>
  <c r="VM7" i="23"/>
  <c r="VM9" i="23" s="1"/>
  <c r="VN7" i="23"/>
  <c r="VN9" i="23" s="1"/>
  <c r="VO7" i="23"/>
  <c r="VO9" i="23" s="1"/>
  <c r="VP7" i="23"/>
  <c r="VQ7" i="23"/>
  <c r="VR7" i="23"/>
  <c r="VS7" i="23"/>
  <c r="XS7" i="23"/>
  <c r="YJ7" i="23"/>
  <c r="YJ9" i="23" s="1"/>
  <c r="YK7" i="23"/>
  <c r="YK9" i="23" s="1"/>
  <c r="YL7" i="23"/>
  <c r="YL9" i="23" s="1"/>
  <c r="YM7" i="23"/>
  <c r="YM9" i="23" s="1"/>
  <c r="YN7" i="23"/>
  <c r="YN9" i="23" s="1"/>
  <c r="YO7" i="23"/>
  <c r="YO9" i="23" s="1"/>
  <c r="YP7" i="23"/>
  <c r="YP9" i="23" s="1"/>
  <c r="YQ7" i="23"/>
  <c r="YQ9" i="23" s="1"/>
  <c r="YR7" i="23"/>
  <c r="YR9" i="23" s="1"/>
  <c r="YS7" i="23"/>
  <c r="YS9" i="23" s="1"/>
  <c r="YT7" i="23"/>
  <c r="YT9" i="23" s="1"/>
  <c r="YU7" i="23"/>
  <c r="YU9" i="23" s="1"/>
  <c r="YY9" i="23"/>
  <c r="ZH7" i="23"/>
  <c r="ZH9" i="23" s="1"/>
  <c r="ZI7" i="23"/>
  <c r="ZI9" i="23" s="1"/>
  <c r="ZJ7" i="23"/>
  <c r="ZJ9" i="23" s="1"/>
  <c r="ZK7" i="23"/>
  <c r="ZK9" i="23" s="1"/>
  <c r="ZL7" i="23"/>
  <c r="ZL9" i="23" s="1"/>
  <c r="ZM7" i="23"/>
  <c r="ZM9" i="23" s="1"/>
  <c r="ZN7" i="23"/>
  <c r="ZN9" i="23" s="1"/>
  <c r="ZO7" i="23"/>
  <c r="ZO9" i="23" s="1"/>
  <c r="ZP7" i="23"/>
  <c r="ZP9" i="23" s="1"/>
  <c r="ZQ7" i="23"/>
  <c r="ZQ9" i="23" s="1"/>
  <c r="ZR7" i="23"/>
  <c r="ZR9" i="23" s="1"/>
  <c r="ZS7" i="23"/>
  <c r="ZS9" i="23" s="1"/>
  <c r="ZT7" i="23"/>
  <c r="ZT9" i="23" s="1"/>
  <c r="ZU7" i="23"/>
  <c r="ZU9" i="23" s="1"/>
  <c r="ZV9" i="23"/>
  <c r="VS12" i="23" l="1"/>
  <c r="VY11" i="23"/>
  <c r="VY9" i="23" s="1"/>
  <c r="WK11" i="23"/>
  <c r="WK9" i="23" s="1"/>
  <c r="WW11" i="23"/>
  <c r="WW9" i="23" s="1"/>
  <c r="XI11" i="23"/>
  <c r="XI9" i="23" s="1"/>
  <c r="VW11" i="23"/>
  <c r="VW9" i="23" s="1"/>
  <c r="WS11" i="23"/>
  <c r="WS9" i="23" s="1"/>
  <c r="WH11" i="23"/>
  <c r="WH9" i="23" s="1"/>
  <c r="WT11" i="23"/>
  <c r="WT9" i="23" s="1"/>
  <c r="WV11" i="23"/>
  <c r="WV9" i="23" s="1"/>
  <c r="VZ11" i="23"/>
  <c r="VZ9" i="23" s="1"/>
  <c r="WL11" i="23"/>
  <c r="WL9" i="23" s="1"/>
  <c r="WX11" i="23"/>
  <c r="WX9" i="23" s="1"/>
  <c r="XJ11" i="23"/>
  <c r="XJ9" i="23" s="1"/>
  <c r="VX11" i="23"/>
  <c r="VX9" i="23" s="1"/>
  <c r="XR11" i="23"/>
  <c r="XR9" i="23" s="1"/>
  <c r="VU11" i="23"/>
  <c r="VU9" i="23" s="1"/>
  <c r="WJ11" i="23"/>
  <c r="WJ9" i="23" s="1"/>
  <c r="XH11" i="23"/>
  <c r="XH9" i="23" s="1"/>
  <c r="VV11" i="23"/>
  <c r="VV9" i="23" s="1"/>
  <c r="WA11" i="23"/>
  <c r="WA9" i="23" s="1"/>
  <c r="WM11" i="23"/>
  <c r="WM9" i="23" s="1"/>
  <c r="WY11" i="23"/>
  <c r="WY9" i="23" s="1"/>
  <c r="XK11" i="23"/>
  <c r="XK9" i="23" s="1"/>
  <c r="VT11" i="23"/>
  <c r="VT9" i="23" s="1"/>
  <c r="WD11" i="23"/>
  <c r="WD9" i="23" s="1"/>
  <c r="WP11" i="23"/>
  <c r="WP9" i="23" s="1"/>
  <c r="XB11" i="23"/>
  <c r="XB9" i="23" s="1"/>
  <c r="XN11" i="23"/>
  <c r="XN9" i="23" s="1"/>
  <c r="WE11" i="23"/>
  <c r="WE9" i="23" s="1"/>
  <c r="WQ11" i="23"/>
  <c r="WQ9" i="23" s="1"/>
  <c r="XC11" i="23"/>
  <c r="XC9" i="23" s="1"/>
  <c r="XO11" i="23"/>
  <c r="XO9" i="23" s="1"/>
  <c r="WF11" i="23"/>
  <c r="WF9" i="23" s="1"/>
  <c r="WR11" i="23"/>
  <c r="WR9" i="23" s="1"/>
  <c r="XD11" i="23"/>
  <c r="XD9" i="23" s="1"/>
  <c r="XP11" i="23"/>
  <c r="XP9" i="23" s="1"/>
  <c r="WG11" i="23"/>
  <c r="WG9" i="23" s="1"/>
  <c r="XE11" i="23"/>
  <c r="XE9" i="23" s="1"/>
  <c r="XQ11" i="23"/>
  <c r="XQ9" i="23" s="1"/>
  <c r="XF11" i="23"/>
  <c r="XF9" i="23" s="1"/>
  <c r="WI11" i="23"/>
  <c r="WI9" i="23" s="1"/>
  <c r="WU11" i="23"/>
  <c r="WU9" i="23" s="1"/>
  <c r="XG11" i="23"/>
  <c r="XG9" i="23" s="1"/>
  <c r="WB11" i="23"/>
  <c r="WB9" i="23" s="1"/>
  <c r="WN11" i="23"/>
  <c r="WN9" i="23" s="1"/>
  <c r="WZ11" i="23"/>
  <c r="WZ9" i="23" s="1"/>
  <c r="XL11" i="23"/>
  <c r="XL9" i="23" s="1"/>
  <c r="WC11" i="23"/>
  <c r="WC9" i="23" s="1"/>
  <c r="WO11" i="23"/>
  <c r="WO9" i="23" s="1"/>
  <c r="XA11" i="23"/>
  <c r="XA9" i="23" s="1"/>
  <c r="XM11" i="23"/>
  <c r="XM9" i="23" s="1"/>
  <c r="U9" i="23"/>
  <c r="D29" i="28"/>
  <c r="AJM7" i="23"/>
  <c r="D62" i="28"/>
  <c r="AMA7" i="23"/>
  <c r="AMA9" i="23" s="1"/>
  <c r="D39" i="28"/>
  <c r="AKG7" i="23"/>
  <c r="AKG9" i="23" s="1"/>
  <c r="AJU7" i="23"/>
  <c r="D33" i="28"/>
  <c r="UG9" i="23"/>
  <c r="UH11" i="23"/>
  <c r="UH9" i="23" s="1"/>
  <c r="AJW7" i="23"/>
  <c r="AJW9" i="23" s="1"/>
  <c r="D34" i="28"/>
  <c r="AJY7" i="23"/>
  <c r="AJY9" i="23" s="1"/>
  <c r="D35" i="28"/>
  <c r="D32" i="28"/>
  <c r="AJS7" i="23"/>
  <c r="AJS9" i="23" s="1"/>
  <c r="AKA7" i="23"/>
  <c r="AKA9" i="23" s="1"/>
  <c r="D36" i="28"/>
  <c r="AJI7" i="23"/>
  <c r="AJI9" i="23" s="1"/>
  <c r="D27" i="28"/>
  <c r="E26" i="28" a="1"/>
  <c r="E26" i="28" s="1"/>
  <c r="AJG7" i="23" s="1"/>
  <c r="AJG9" i="23" s="1"/>
  <c r="E20" i="28" a="1"/>
  <c r="E20" i="28" s="1"/>
  <c r="AIU7" i="23" s="1"/>
  <c r="AIU9" i="23" s="1"/>
  <c r="AIQ9" i="23"/>
  <c r="AIW9" i="23"/>
  <c r="D23" i="28"/>
  <c r="D22" i="28"/>
  <c r="MI9" i="23"/>
  <c r="MJ11" i="23"/>
  <c r="MJ9" i="23" s="1"/>
  <c r="AIO9" i="23"/>
  <c r="D19" i="28"/>
  <c r="D18" i="28"/>
  <c r="E17" i="28" a="1"/>
  <c r="E17" i="28" s="1"/>
  <c r="AIO7" i="23" s="1"/>
  <c r="E16" i="28" a="1"/>
  <c r="E16" i="28" s="1"/>
  <c r="E14" i="28" a="1"/>
  <c r="E14" i="28" s="1"/>
  <c r="D60" i="28"/>
  <c r="AKE9" i="23"/>
  <c r="E11" i="28"/>
  <c r="YX9" i="23"/>
  <c r="YZ12" i="23"/>
  <c r="YZ9" i="23" s="1"/>
  <c r="AKI9" i="23"/>
  <c r="AIS9" i="23"/>
  <c r="D21" i="28"/>
  <c r="D43" i="28"/>
  <c r="AJU9" i="23"/>
  <c r="D38" i="28"/>
  <c r="AJM9" i="23"/>
  <c r="D40" i="28"/>
  <c r="AJO9" i="23"/>
  <c r="D42" i="28"/>
  <c r="D37" i="28"/>
  <c r="AJK9" i="23"/>
  <c r="D28" i="28"/>
  <c r="AJE9" i="23"/>
  <c r="P22" i="7"/>
  <c r="E8" i="28" s="1" a="1"/>
  <c r="E8" i="28" s="1"/>
  <c r="ML9" i="23"/>
  <c r="MH9" i="23"/>
  <c r="MG9" i="23"/>
  <c r="VS9" i="23"/>
  <c r="VR9" i="23"/>
  <c r="MF9" i="23"/>
  <c r="ME9" i="23"/>
  <c r="MM9" i="23"/>
  <c r="MK9" i="23"/>
  <c r="VQ12" i="23"/>
  <c r="VQ9" i="23" s="1"/>
  <c r="VP9" i="23"/>
  <c r="XT12" i="23"/>
  <c r="XT9" i="23" s="1"/>
  <c r="XS9" i="23"/>
  <c r="J11" i="23"/>
  <c r="J9" i="23" s="1"/>
  <c r="I9" i="23"/>
  <c r="AHS9" i="23"/>
  <c r="D6" i="28"/>
  <c r="H11" i="23"/>
  <c r="H9" i="23" s="1"/>
  <c r="G9" i="23"/>
  <c r="UI11" i="23"/>
  <c r="UI9" i="23" s="1"/>
  <c r="UU11" i="23"/>
  <c r="UU9" i="23" s="1"/>
  <c r="VG11" i="23"/>
  <c r="VG9" i="23" s="1"/>
  <c r="UJ11" i="23"/>
  <c r="UJ9" i="23" s="1"/>
  <c r="UV11" i="23"/>
  <c r="UV9" i="23" s="1"/>
  <c r="VH11" i="23"/>
  <c r="VH9" i="23" s="1"/>
  <c r="UK11" i="23"/>
  <c r="UK9" i="23" s="1"/>
  <c r="UW11" i="23"/>
  <c r="UW9" i="23" s="1"/>
  <c r="VI11" i="23"/>
  <c r="VI9" i="23" s="1"/>
  <c r="UN11" i="23"/>
  <c r="UN9" i="23" s="1"/>
  <c r="VF11" i="23"/>
  <c r="VF9" i="23" s="1"/>
  <c r="UL11" i="23"/>
  <c r="UL9" i="23" s="1"/>
  <c r="UX11" i="23"/>
  <c r="UX9" i="23" s="1"/>
  <c r="UZ11" i="23"/>
  <c r="UZ9" i="23" s="1"/>
  <c r="UM11" i="23"/>
  <c r="UM9" i="23" s="1"/>
  <c r="UY11" i="23"/>
  <c r="UY9" i="23" s="1"/>
  <c r="UT11" i="23"/>
  <c r="UT9" i="23" s="1"/>
  <c r="UO11" i="23"/>
  <c r="UO9" i="23" s="1"/>
  <c r="VA11" i="23"/>
  <c r="VA9" i="23" s="1"/>
  <c r="VB11" i="23"/>
  <c r="VB9" i="23" s="1"/>
  <c r="UP11" i="23"/>
  <c r="UP9" i="23" s="1"/>
  <c r="UQ11" i="23"/>
  <c r="UQ9" i="23" s="1"/>
  <c r="VC11" i="23"/>
  <c r="VC9" i="23" s="1"/>
  <c r="UR11" i="23"/>
  <c r="UR9" i="23" s="1"/>
  <c r="VD11" i="23"/>
  <c r="VD9" i="23" s="1"/>
  <c r="US11" i="23"/>
  <c r="US9" i="23" s="1"/>
  <c r="VE11" i="23"/>
  <c r="VE9" i="23" s="1"/>
  <c r="S11" i="23"/>
  <c r="S9" i="23" s="1"/>
  <c r="Q11" i="23"/>
  <c r="Q9" i="23" s="1"/>
  <c r="T11" i="23"/>
  <c r="T9" i="23" s="1"/>
  <c r="P11" i="23"/>
  <c r="P9" i="23" s="1"/>
  <c r="O11" i="23"/>
  <c r="O9" i="23" s="1"/>
  <c r="L11" i="23"/>
  <c r="L9" i="23" s="1"/>
  <c r="K11" i="23"/>
  <c r="K9" i="23" s="1"/>
  <c r="M11" i="23"/>
  <c r="M9" i="23" s="1"/>
  <c r="N11" i="23"/>
  <c r="N9" i="23" s="1"/>
  <c r="R11" i="23"/>
  <c r="R9" i="23" s="1"/>
  <c r="E13" i="28" a="1"/>
  <c r="E13" i="28" s="1"/>
  <c r="AIG7" i="23" s="1"/>
  <c r="K56" i="21"/>
  <c r="DV7" i="23" s="1"/>
  <c r="DV9" i="23" s="1"/>
  <c r="K52" i="21"/>
  <c r="DU7" i="23" s="1"/>
  <c r="DU9" i="23" s="1"/>
  <c r="K49" i="21"/>
  <c r="CH7" i="23" s="1"/>
  <c r="CH9" i="23" s="1"/>
  <c r="K45" i="21"/>
  <c r="CG7" i="23" s="1"/>
  <c r="CG9" i="23" s="1"/>
  <c r="K42" i="21"/>
  <c r="AT7" i="23" s="1"/>
  <c r="AT9" i="23" s="1"/>
  <c r="K38" i="21"/>
  <c r="AS7" i="23" s="1"/>
  <c r="AS9" i="23" s="1"/>
  <c r="K35" i="21"/>
  <c r="K31" i="21"/>
  <c r="D14" i="28" l="1"/>
  <c r="AII7" i="23"/>
  <c r="D8" i="28"/>
  <c r="AHW7" i="23"/>
  <c r="D11" i="28"/>
  <c r="AIC7" i="23"/>
  <c r="AIC9" i="23" s="1"/>
  <c r="AII9" i="23"/>
  <c r="AIM7" i="23"/>
  <c r="AIM9" i="23" s="1"/>
  <c r="D26" i="28"/>
  <c r="D20" i="28"/>
  <c r="D17" i="28"/>
  <c r="D16" i="28"/>
  <c r="AIG9" i="23"/>
  <c r="D13" i="28"/>
  <c r="AIE9" i="23"/>
  <c r="D31" i="28"/>
  <c r="AHW9" i="23"/>
  <c r="Q51" i="17"/>
  <c r="AAA7" i="23" s="1"/>
  <c r="AAA9" i="23" s="1"/>
  <c r="ZC7" i="23"/>
  <c r="ZC9" i="23" s="1"/>
  <c r="D90" i="9"/>
  <c r="JY7" i="23" s="1"/>
  <c r="JY9" i="23" s="1"/>
  <c r="D91" i="9"/>
  <c r="JZ7" i="23" s="1"/>
  <c r="JZ9" i="23" s="1"/>
  <c r="L91" i="9"/>
  <c r="KH7" i="23" s="1"/>
  <c r="KH9" i="23" s="1"/>
  <c r="J91" i="9"/>
  <c r="KF7" i="23" s="1"/>
  <c r="KF9" i="23" s="1"/>
  <c r="H91" i="9"/>
  <c r="KD7" i="23" s="1"/>
  <c r="KD9" i="23" s="1"/>
  <c r="F91" i="9"/>
  <c r="KB7" i="23" s="1"/>
  <c r="KB9" i="23" s="1"/>
  <c r="L90" i="9"/>
  <c r="J90" i="9"/>
  <c r="KE7" i="23" s="1"/>
  <c r="KE9" i="23" s="1"/>
  <c r="H90" i="9"/>
  <c r="KC7" i="23" s="1"/>
  <c r="KC9" i="23" s="1"/>
  <c r="F90" i="9"/>
  <c r="KA7" i="23" s="1"/>
  <c r="KA9" i="23" s="1"/>
  <c r="N95" i="9"/>
  <c r="LI7" i="23" s="1"/>
  <c r="LI9" i="23" s="1"/>
  <c r="N94" i="9"/>
  <c r="LH7" i="23" s="1"/>
  <c r="LH9" i="23" s="1"/>
  <c r="KG7" i="23" l="1"/>
  <c r="KG9" i="23" s="1"/>
  <c r="T89" i="9"/>
  <c r="R89" i="9" s="1"/>
  <c r="N97" i="9"/>
  <c r="LU7" i="23" s="1"/>
  <c r="LU9" i="23" s="1"/>
  <c r="N96" i="9"/>
  <c r="LT7" i="23" s="1"/>
  <c r="LT9" i="23" s="1"/>
  <c r="N93" i="9"/>
  <c r="KW7" i="23" s="1"/>
  <c r="KW9" i="23" s="1"/>
  <c r="N92" i="9"/>
  <c r="KV7" i="23" s="1"/>
  <c r="KV9" i="23" s="1"/>
  <c r="N90" i="9"/>
  <c r="P6" i="14"/>
  <c r="M32" i="12"/>
  <c r="OV7" i="23" s="1"/>
  <c r="OV9" i="23" s="1"/>
  <c r="K13" i="12"/>
  <c r="OC7" i="23" s="1"/>
  <c r="OC9" i="23" s="1"/>
  <c r="K14" i="12"/>
  <c r="OF7" i="23" s="1"/>
  <c r="OF9" i="23" s="1"/>
  <c r="K15" i="12"/>
  <c r="OI7" i="23" s="1"/>
  <c r="OI9" i="23" s="1"/>
  <c r="K16" i="12"/>
  <c r="OL7" i="23" s="1"/>
  <c r="OL9" i="23" s="1"/>
  <c r="NZ7" i="23"/>
  <c r="NZ9" i="23" s="1"/>
  <c r="KJ7" i="23" l="1"/>
  <c r="KJ9" i="23" s="1"/>
  <c r="N91" i="9"/>
  <c r="KK7" i="23" s="1"/>
  <c r="KK9" i="23" s="1"/>
  <c r="T90" i="9" l="1"/>
  <c r="R90" i="9" s="1"/>
  <c r="E15" i="28" s="1" a="1"/>
  <c r="E15" i="28" s="1"/>
  <c r="G17" i="12"/>
  <c r="S17" i="12" s="1"/>
  <c r="Q17" i="12" s="1"/>
  <c r="E24" i="28" s="1" a="1"/>
  <c r="E24" i="28" s="1"/>
  <c r="AJC7" i="23" l="1"/>
  <c r="AJC9" i="23" s="1"/>
  <c r="D24" i="28"/>
  <c r="D15" i="28"/>
  <c r="AIK7" i="23"/>
  <c r="AIK9" i="23" s="1"/>
  <c r="K17" i="12"/>
  <c r="ON7" i="23" s="1"/>
  <c r="ON9" i="23" s="1"/>
  <c r="OM7" i="23"/>
  <c r="OM9" i="2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<sst xmlns="http://schemas.openxmlformats.org/spreadsheetml/2006/main" count="3597" uniqueCount="1353">
  <si>
    <t>問2-2</t>
    <rPh sb="0" eb="1">
      <t>トイ</t>
    </rPh>
    <phoneticPr fontId="2"/>
  </si>
  <si>
    <t>貴社の太陽光パネルの処理施設情報についてご記入ください。</t>
    <phoneticPr fontId="2"/>
  </si>
  <si>
    <t>問6-1</t>
    <rPh sb="0" eb="1">
      <t>トイ</t>
    </rPh>
    <phoneticPr fontId="2"/>
  </si>
  <si>
    <t>問6-2</t>
    <rPh sb="0" eb="1">
      <t>トイ</t>
    </rPh>
    <phoneticPr fontId="2"/>
  </si>
  <si>
    <t>問16</t>
    <rPh sb="0" eb="1">
      <t>トイ</t>
    </rPh>
    <phoneticPr fontId="2"/>
  </si>
  <si>
    <t>問19</t>
    <rPh sb="0" eb="1">
      <t>トイ</t>
    </rPh>
    <phoneticPr fontId="2"/>
  </si>
  <si>
    <t>ご担当者様のご連絡先をご記入ください。</t>
    <rPh sb="1" eb="5">
      <t>タントウシャサマ</t>
    </rPh>
    <rPh sb="7" eb="10">
      <t>レンラクサキ</t>
    </rPh>
    <rPh sb="12" eb="14">
      <t>キニュウ</t>
    </rPh>
    <phoneticPr fontId="2"/>
  </si>
  <si>
    <t>貴会社名</t>
    <rPh sb="0" eb="1">
      <t>キ</t>
    </rPh>
    <rPh sb="1" eb="4">
      <t>カイシャメイ</t>
    </rPh>
    <phoneticPr fontId="2"/>
  </si>
  <si>
    <t>部署名</t>
    <rPh sb="0" eb="3">
      <t>ブショメイ</t>
    </rPh>
    <phoneticPr fontId="2"/>
  </si>
  <si>
    <t>役職</t>
    <rPh sb="0" eb="2">
      <t>ヤクショク</t>
    </rPh>
    <phoneticPr fontId="2"/>
  </si>
  <si>
    <t>本調査票では、用語を以下の通り定義します。</t>
    <rPh sb="0" eb="4">
      <t>ホンチョウサヒョウ</t>
    </rPh>
    <rPh sb="7" eb="9">
      <t>ヨウゴ</t>
    </rPh>
    <rPh sb="10" eb="12">
      <t>イカ</t>
    </rPh>
    <rPh sb="13" eb="14">
      <t>トオ</t>
    </rPh>
    <rPh sb="15" eb="17">
      <t>テイギ</t>
    </rPh>
    <phoneticPr fontId="2"/>
  </si>
  <si>
    <t>・リユース：使用済太陽光パネルを製品としてそのまま再使用すること</t>
    <rPh sb="6" eb="9">
      <t>シヨウズミ</t>
    </rPh>
    <rPh sb="9" eb="12">
      <t>タイヨウコウ</t>
    </rPh>
    <rPh sb="16" eb="18">
      <t>セイヒン</t>
    </rPh>
    <rPh sb="25" eb="28">
      <t>サイシヨウ</t>
    </rPh>
    <phoneticPr fontId="2"/>
  </si>
  <si>
    <t>・リサイクル：使用済太陽光パネルを部品、原材料、その他製品の一部等の資源として利用</t>
    <phoneticPr fontId="2"/>
  </si>
  <si>
    <t>　　　　　　　　することができる状態にすること</t>
    <phoneticPr fontId="2"/>
  </si>
  <si>
    <t>・最終処分：リユース・リサイクルできないものを埋立すること</t>
    <rPh sb="1" eb="5">
      <t>サイシュウショブン</t>
    </rPh>
    <rPh sb="23" eb="25">
      <t>ウメタテ</t>
    </rPh>
    <phoneticPr fontId="2"/>
  </si>
  <si>
    <t>貴社の事業・取組</t>
  </si>
  <si>
    <t>該当有無</t>
    <phoneticPr fontId="2"/>
  </si>
  <si>
    <t>該当する場合の
回答対象設問</t>
    <rPh sb="0" eb="2">
      <t>ガイトウ</t>
    </rPh>
    <rPh sb="4" eb="6">
      <t>バアイ</t>
    </rPh>
    <phoneticPr fontId="2"/>
  </si>
  <si>
    <t>技術開発・実証・共同研究等に関与している</t>
    <phoneticPr fontId="2"/>
  </si>
  <si>
    <t>　</t>
  </si>
  <si>
    <t>問１～３</t>
    <phoneticPr fontId="2"/>
  </si>
  <si>
    <t>太陽光パネルの処理内容・処理能力に関する情報を有している</t>
    <phoneticPr fontId="2"/>
  </si>
  <si>
    <t>問４</t>
    <rPh sb="0" eb="1">
      <t>トイ</t>
    </rPh>
    <phoneticPr fontId="2"/>
  </si>
  <si>
    <t>太陽光パネルの受入実績・受入状況に関する情報を有している</t>
    <phoneticPr fontId="2"/>
  </si>
  <si>
    <t>問５～６</t>
    <phoneticPr fontId="2"/>
  </si>
  <si>
    <t>非シリコン系太陽光パネルの受入相談や受入実績がある、または今後、受け入れる可能性がある</t>
    <phoneticPr fontId="2"/>
  </si>
  <si>
    <t>○</t>
  </si>
  <si>
    <t>問７</t>
    <rPh sb="0" eb="1">
      <t>トイ</t>
    </rPh>
    <phoneticPr fontId="2"/>
  </si>
  <si>
    <t>太陽光パネルの保管・一時保管を行っている、または行うことがある</t>
    <phoneticPr fontId="2"/>
  </si>
  <si>
    <t>問８</t>
    <rPh sb="0" eb="1">
      <t>トイ</t>
    </rPh>
    <phoneticPr fontId="2"/>
  </si>
  <si>
    <t>太陽光パネルのリサイクルを実施している</t>
    <phoneticPr fontId="2"/>
  </si>
  <si>
    <t>問９～10</t>
    <rPh sb="0" eb="1">
      <t>トイ</t>
    </rPh>
    <phoneticPr fontId="2"/>
  </si>
  <si>
    <t>太陽光パネルの中間処理費用に関する情報を有している</t>
    <phoneticPr fontId="2"/>
  </si>
  <si>
    <t>問11</t>
    <rPh sb="0" eb="1">
      <t>トイ</t>
    </rPh>
    <phoneticPr fontId="2"/>
  </si>
  <si>
    <t>太陽光パネル専用処理以外の処理方法・処理実態に関する情報を有している</t>
    <rPh sb="18" eb="22">
      <t>ショリジッタイ</t>
    </rPh>
    <phoneticPr fontId="2"/>
  </si>
  <si>
    <t>問12～13</t>
    <rPh sb="0" eb="1">
      <t>トイ</t>
    </rPh>
    <phoneticPr fontId="2"/>
  </si>
  <si>
    <t>太陽光パネルの収集運搬を実施している</t>
    <rPh sb="12" eb="14">
      <t>ジッシ</t>
    </rPh>
    <phoneticPr fontId="2"/>
  </si>
  <si>
    <t>問14～18</t>
    <rPh sb="0" eb="1">
      <t>トイ</t>
    </rPh>
    <phoneticPr fontId="2"/>
  </si>
  <si>
    <t>太陽光パネルのリユースを実施している</t>
    <phoneticPr fontId="2"/>
  </si>
  <si>
    <t>問19～26</t>
    <rPh sb="0" eb="1">
      <t>トイ</t>
    </rPh>
    <phoneticPr fontId="2"/>
  </si>
  <si>
    <t>グレーアウト用（配布時は非表示）</t>
    <rPh sb="6" eb="7">
      <t>ヨウ</t>
    </rPh>
    <rPh sb="8" eb="11">
      <t>ハイフジ</t>
    </rPh>
    <rPh sb="12" eb="15">
      <t>ヒヒョウジ</t>
    </rPh>
    <phoneticPr fontId="2"/>
  </si>
  <si>
    <t>【技術開発に関する設問】</t>
    <phoneticPr fontId="2"/>
  </si>
  <si>
    <t>問1-1</t>
    <rPh sb="0" eb="1">
      <t>トイ</t>
    </rPh>
    <phoneticPr fontId="2"/>
  </si>
  <si>
    <t>回答</t>
    <rPh sb="0" eb="2">
      <t>カイトウ</t>
    </rPh>
    <phoneticPr fontId="2"/>
  </si>
  <si>
    <t>1.</t>
    <phoneticPr fontId="2"/>
  </si>
  <si>
    <t>国内企業・研究機関等と連携している</t>
    <phoneticPr fontId="2"/>
  </si>
  <si>
    <t>2.</t>
  </si>
  <si>
    <t>国外企業・研究機関等と連携している</t>
    <phoneticPr fontId="2"/>
  </si>
  <si>
    <t>3.</t>
  </si>
  <si>
    <t>国内外の双方と連携している</t>
    <phoneticPr fontId="2"/>
  </si>
  <si>
    <t>4.</t>
  </si>
  <si>
    <t>具体的な連携に向けて協議・検討している</t>
    <phoneticPr fontId="2"/>
  </si>
  <si>
    <t>5.</t>
  </si>
  <si>
    <t>連携していない</t>
    <phoneticPr fontId="2"/>
  </si>
  <si>
    <t>6.</t>
  </si>
  <si>
    <t>回答できない</t>
    <phoneticPr fontId="2"/>
  </si>
  <si>
    <t>問1-2</t>
    <rPh sb="0" eb="1">
      <t>トイ</t>
    </rPh>
    <phoneticPr fontId="2"/>
  </si>
  <si>
    <t>【問1-1で「１～４」を選択した方に伺います】連携内容について、可能な範囲でご記入ください。（自由記述）</t>
    <phoneticPr fontId="2"/>
  </si>
  <si>
    <t>問2-1</t>
    <rPh sb="0" eb="1">
      <t>トイ</t>
    </rPh>
    <phoneticPr fontId="2"/>
  </si>
  <si>
    <t>問3が4~5のときのみNG</t>
    <rPh sb="0" eb="1">
      <t>トイ</t>
    </rPh>
    <phoneticPr fontId="2"/>
  </si>
  <si>
    <t>既に取り組んでいる</t>
    <phoneticPr fontId="2"/>
  </si>
  <si>
    <t xml:space="preserve">具体的に検討している </t>
    <phoneticPr fontId="2"/>
  </si>
  <si>
    <t xml:space="preserve">関心はあるが、具体的な検討には至っていない </t>
    <phoneticPr fontId="2"/>
  </si>
  <si>
    <t xml:space="preserve">関心はない </t>
    <phoneticPr fontId="2"/>
  </si>
  <si>
    <t>判断できない／わからない</t>
    <phoneticPr fontId="2"/>
  </si>
  <si>
    <t>ガラス分離・回収技術の高度化</t>
    <phoneticPr fontId="2"/>
  </si>
  <si>
    <t>アルミ、銅、銀等の金属回収技術の高度化</t>
    <phoneticPr fontId="2"/>
  </si>
  <si>
    <t>セル・シリコンのリサイクル</t>
    <phoneticPr fontId="2"/>
  </si>
  <si>
    <t>バックシート・封止材等の樹脂リサイクル</t>
    <phoneticPr fontId="2"/>
  </si>
  <si>
    <t>有害物質の分析・選別・管理技術</t>
    <phoneticPr fontId="2"/>
  </si>
  <si>
    <t>太陽光パネルの自動解体</t>
    <phoneticPr fontId="2"/>
  </si>
  <si>
    <t>7.</t>
  </si>
  <si>
    <t>収集運搬・保管の効率化</t>
    <phoneticPr fontId="2"/>
  </si>
  <si>
    <t>8.</t>
  </si>
  <si>
    <t>リユース診断・性能評価技術</t>
    <phoneticPr fontId="2"/>
  </si>
  <si>
    <t>9.</t>
  </si>
  <si>
    <t>ペロブスカイト等の次世代型太陽電池への対応</t>
    <phoneticPr fontId="2"/>
  </si>
  <si>
    <t>10.</t>
  </si>
  <si>
    <t>その他（具体的に）</t>
    <rPh sb="2" eb="3">
      <t>タ</t>
    </rPh>
    <rPh sb="4" eb="7">
      <t>グタイテキ</t>
    </rPh>
    <phoneticPr fontId="2"/>
  </si>
  <si>
    <t>問3</t>
    <rPh sb="0" eb="1">
      <t>トイ</t>
    </rPh>
    <phoneticPr fontId="2"/>
  </si>
  <si>
    <t>上記の技術開発について、現在感じている課題や国の支援に期待する内容があればご記入ください。（自由記述）</t>
    <phoneticPr fontId="2"/>
  </si>
  <si>
    <t>⇒基本情報へ戻る</t>
    <rPh sb="1" eb="5">
      <t>キホンジョウホウ</t>
    </rPh>
    <rPh sb="6" eb="7">
      <t>モド</t>
    </rPh>
    <phoneticPr fontId="2"/>
  </si>
  <si>
    <t>【処理内容・処理能力に関する質問】</t>
    <phoneticPr fontId="2"/>
  </si>
  <si>
    <t>※導入している技術（選択）の回答にあたって、該当する技術の判断が難しい場合には、「（参考）技術と装置の選択肢」のシートをご確認ください。</t>
    <rPh sb="1" eb="3">
      <t>ドウニュウ</t>
    </rPh>
    <rPh sb="7" eb="9">
      <t>ギジュツ</t>
    </rPh>
    <rPh sb="10" eb="12">
      <t>センタク</t>
    </rPh>
    <rPh sb="14" eb="16">
      <t>カイトウ</t>
    </rPh>
    <rPh sb="22" eb="24">
      <t>ガイトウ</t>
    </rPh>
    <rPh sb="26" eb="28">
      <t>ギジュツ</t>
    </rPh>
    <rPh sb="29" eb="31">
      <t>ハンダン</t>
    </rPh>
    <rPh sb="32" eb="33">
      <t>ムズカ</t>
    </rPh>
    <rPh sb="35" eb="37">
      <t>バアイ</t>
    </rPh>
    <rPh sb="42" eb="44">
      <t>サンコウ</t>
    </rPh>
    <rPh sb="45" eb="47">
      <t>ギジュツ</t>
    </rPh>
    <rPh sb="48" eb="50">
      <t>ソウチ</t>
    </rPh>
    <rPh sb="51" eb="54">
      <t>センタクシ</t>
    </rPh>
    <rPh sb="61" eb="63">
      <t>カクニン</t>
    </rPh>
    <phoneticPr fontId="2"/>
  </si>
  <si>
    <t xml:space="preserve">→（参考）技術と装置の選択肢 </t>
    <phoneticPr fontId="2"/>
  </si>
  <si>
    <t>※太陽光パネル由来物に係る処理実績・処理能力を記入してください。施設全体能力しか把握していない場合は、その旨を備考欄に記入してください。</t>
    <phoneticPr fontId="2"/>
  </si>
  <si>
    <t>※１行につき１つのラインで回答し、それぞれのラインで導入している施設を、取り外す順番で記載ください。同じ施設でも複数のラインで処理している場合（割れ品と通常品で別々のラインとしている場合など）は、行を分けて回答してください。</t>
    <rPh sb="2" eb="3">
      <t>ギョウ</t>
    </rPh>
    <rPh sb="13" eb="15">
      <t>カイトウ</t>
    </rPh>
    <rPh sb="26" eb="28">
      <t>ドウニュウ</t>
    </rPh>
    <rPh sb="32" eb="34">
      <t>シセツ</t>
    </rPh>
    <rPh sb="36" eb="37">
      <t>ト</t>
    </rPh>
    <rPh sb="38" eb="39">
      <t>ハズ</t>
    </rPh>
    <rPh sb="40" eb="42">
      <t>ジュンバン</t>
    </rPh>
    <rPh sb="43" eb="45">
      <t>キサイ</t>
    </rPh>
    <rPh sb="50" eb="51">
      <t>オナ</t>
    </rPh>
    <rPh sb="52" eb="54">
      <t>シセツ</t>
    </rPh>
    <rPh sb="56" eb="58">
      <t>フクスウ</t>
    </rPh>
    <rPh sb="63" eb="65">
      <t>ショリ</t>
    </rPh>
    <rPh sb="69" eb="71">
      <t>バアイ</t>
    </rPh>
    <rPh sb="72" eb="73">
      <t>ワ</t>
    </rPh>
    <rPh sb="74" eb="75">
      <t>ヒン</t>
    </rPh>
    <rPh sb="76" eb="79">
      <t>ツウジョウヒン</t>
    </rPh>
    <rPh sb="80" eb="93">
      <t>ベツベツノライントシテイルバアイ</t>
    </rPh>
    <rPh sb="98" eb="99">
      <t>ギョウ</t>
    </rPh>
    <rPh sb="100" eb="101">
      <t>ワ</t>
    </rPh>
    <rPh sb="103" eb="105">
      <t>カイトウ</t>
    </rPh>
    <phoneticPr fontId="2"/>
  </si>
  <si>
    <t>　「破砕＋選別」：アルミフレームを取り外し、残りを破砕した後、選別工程によりガラス・金属等の一部を分離回収し、リサイクルすること</t>
    <rPh sb="17" eb="18">
      <t>ト</t>
    </rPh>
    <rPh sb="19" eb="20">
      <t>ハズ</t>
    </rPh>
    <rPh sb="22" eb="23">
      <t>ノコ</t>
    </rPh>
    <phoneticPr fontId="2"/>
  </si>
  <si>
    <t>※焼却・熱処理・熱分解等を実施している場合は、許認可上の施設区分にかかわらず、実際の処理内容が分かるように記入してください。</t>
    <phoneticPr fontId="2"/>
  </si>
  <si>
    <t>※「災害等」とは、地震、台風、豪雨、豪雪、落雷等の異常な自然現象、事故、火災等を指します。通常の積雪、鳥獣被害は含みません。</t>
    <rPh sb="38" eb="39">
      <t>トウ</t>
    </rPh>
    <rPh sb="40" eb="41">
      <t>サシ</t>
    </rPh>
    <phoneticPr fontId="2"/>
  </si>
  <si>
    <t>個社別に開示可能</t>
    <rPh sb="0" eb="3">
      <t>コシャベツ</t>
    </rPh>
    <rPh sb="4" eb="6">
      <t>カイジ</t>
    </rPh>
    <rPh sb="6" eb="8">
      <t>カノウ</t>
    </rPh>
    <phoneticPr fontId="2"/>
  </si>
  <si>
    <t>個社別の開示は不可</t>
    <rPh sb="0" eb="3">
      <t>コシャベツ</t>
    </rPh>
    <rPh sb="4" eb="6">
      <t>カイジ</t>
    </rPh>
    <rPh sb="7" eb="9">
      <t>フカ</t>
    </rPh>
    <phoneticPr fontId="2"/>
  </si>
  <si>
    <t>処理施設情報</t>
    <rPh sb="0" eb="4">
      <t>ショリシセツ</t>
    </rPh>
    <rPh sb="4" eb="6">
      <t>ジョウホウ</t>
    </rPh>
    <phoneticPr fontId="2"/>
  </si>
  <si>
    <t>処理方法（該当するものすべてに〇）</t>
    <rPh sb="0" eb="4">
      <t>ショリホウホウ</t>
    </rPh>
    <rPh sb="5" eb="7">
      <t>ガイトウ</t>
    </rPh>
    <phoneticPr fontId="2"/>
  </si>
  <si>
    <t>導入している技術・装置（取り外す順番で記載ください）</t>
    <rPh sb="6" eb="8">
      <t>ギジュツ</t>
    </rPh>
    <rPh sb="9" eb="11">
      <t>ソウチ</t>
    </rPh>
    <rPh sb="12" eb="13">
      <t>ト</t>
    </rPh>
    <rPh sb="14" eb="15">
      <t>ハズ</t>
    </rPh>
    <rPh sb="16" eb="18">
      <t>ジュンバン</t>
    </rPh>
    <rPh sb="19" eb="21">
      <t>キサイ</t>
    </rPh>
    <phoneticPr fontId="2"/>
  </si>
  <si>
    <t>2025年度処理実績
（内訳から自動計算されます）</t>
    <rPh sb="4" eb="10">
      <t>ネンドショリジッセキ</t>
    </rPh>
    <rPh sb="12" eb="14">
      <t>ウチワケ</t>
    </rPh>
    <rPh sb="16" eb="20">
      <t>ジドウケイサン</t>
    </rPh>
    <phoneticPr fontId="2"/>
  </si>
  <si>
    <t>2025年度処理実績の内訳（パネル状態別処理量） ※不明な場合は「その他・状態不明」へご回答ください</t>
    <rPh sb="11" eb="13">
      <t>ウチワケ</t>
    </rPh>
    <rPh sb="17" eb="20">
      <t>ジョウタイベツ</t>
    </rPh>
    <rPh sb="20" eb="23">
      <t>ショリリョウ</t>
    </rPh>
    <rPh sb="26" eb="28">
      <t>フメイ</t>
    </rPh>
    <rPh sb="29" eb="31">
      <t>バアイ</t>
    </rPh>
    <rPh sb="35" eb="36">
      <t>ホカ</t>
    </rPh>
    <rPh sb="37" eb="41">
      <t>ジョウタイフメイ</t>
    </rPh>
    <rPh sb="44" eb="46">
      <t>カイトウ</t>
    </rPh>
    <phoneticPr fontId="2"/>
  </si>
  <si>
    <t>1つ目</t>
    <rPh sb="2" eb="3">
      <t>メ</t>
    </rPh>
    <phoneticPr fontId="2"/>
  </si>
  <si>
    <t>２つ目</t>
    <rPh sb="2" eb="3">
      <t>メ</t>
    </rPh>
    <phoneticPr fontId="2"/>
  </si>
  <si>
    <t>３つ目</t>
    <rPh sb="2" eb="3">
      <t>メ</t>
    </rPh>
    <phoneticPr fontId="2"/>
  </si>
  <si>
    <t>新古品</t>
    <rPh sb="0" eb="3">
      <t>シンコヒン</t>
    </rPh>
    <phoneticPr fontId="2"/>
  </si>
  <si>
    <t>不良品/故障品</t>
    <rPh sb="0" eb="3">
      <t>フリョウヒン</t>
    </rPh>
    <rPh sb="4" eb="7">
      <t>コショウヒン</t>
    </rPh>
    <phoneticPr fontId="2"/>
  </si>
  <si>
    <t>災害等によるもの</t>
    <rPh sb="0" eb="3">
      <t>サイガイトウ</t>
    </rPh>
    <phoneticPr fontId="2"/>
  </si>
  <si>
    <t>その他・状態不明</t>
    <rPh sb="2" eb="3">
      <t>タ</t>
    </rPh>
    <rPh sb="4" eb="8">
      <t>ジョウタイフメイ</t>
    </rPh>
    <phoneticPr fontId="2"/>
  </si>
  <si>
    <t>記入例
（複数の装置を使っている場合）</t>
    <rPh sb="0" eb="3">
      <t>キニュウレイ</t>
    </rPh>
    <rPh sb="5" eb="7">
      <t>フクスウ</t>
    </rPh>
    <rPh sb="8" eb="10">
      <t>ソウチ</t>
    </rPh>
    <rPh sb="11" eb="12">
      <t>ツカ</t>
    </rPh>
    <rPh sb="16" eb="18">
      <t>バアイ</t>
    </rPh>
    <phoneticPr fontId="2"/>
  </si>
  <si>
    <t>施設名称</t>
    <rPh sb="0" eb="4">
      <t>シセツメイショウ</t>
    </rPh>
    <phoneticPr fontId="2"/>
  </si>
  <si>
    <t>アルミフレームの取り外し</t>
    <rPh sb="8" eb="9">
      <t>ト</t>
    </rPh>
    <rPh sb="10" eb="11">
      <t>ハズ</t>
    </rPh>
    <phoneticPr fontId="2"/>
  </si>
  <si>
    <t>導入技術（以下から選択）</t>
    <rPh sb="2" eb="4">
      <t>ギジュツ</t>
    </rPh>
    <rPh sb="5" eb="7">
      <t>イカ</t>
    </rPh>
    <rPh sb="9" eb="11">
      <t>センタク</t>
    </rPh>
    <phoneticPr fontId="2"/>
  </si>
  <si>
    <t>その他の具体的な内容を</t>
    <rPh sb="2" eb="3">
      <t>タ</t>
    </rPh>
    <rPh sb="8" eb="10">
      <t>ナイヨウ</t>
    </rPh>
    <phoneticPr fontId="2"/>
  </si>
  <si>
    <t>あああああああああああああああああああああああああああああああああ</t>
    <phoneticPr fontId="2"/>
  </si>
  <si>
    <t>ガラスを回収（板状）</t>
    <rPh sb="4" eb="6">
      <t>カイシュウ</t>
    </rPh>
    <rPh sb="7" eb="9">
      <t>イタジョウ</t>
    </rPh>
    <phoneticPr fontId="2"/>
  </si>
  <si>
    <t>アルミフレーム取り外し</t>
  </si>
  <si>
    <t>打撃破砕</t>
    <rPh sb="0" eb="4">
      <t>ダゲキハサイ</t>
    </rPh>
    <phoneticPr fontId="2"/>
  </si>
  <si>
    <t>以下に記入してください</t>
    <phoneticPr fontId="2"/>
  </si>
  <si>
    <t>ガラスを回収（カレット状・粒状）</t>
    <rPh sb="4" eb="6">
      <t>カイシュウ</t>
    </rPh>
    <rPh sb="11" eb="12">
      <t>ジョウ</t>
    </rPh>
    <rPh sb="13" eb="15">
      <t>リュウジョウ</t>
    </rPh>
    <phoneticPr fontId="2"/>
  </si>
  <si>
    <t>導入装置（以下から選択）</t>
    <rPh sb="0" eb="2">
      <t>ドウニュウ</t>
    </rPh>
    <rPh sb="2" eb="4">
      <t>ソウチ</t>
    </rPh>
    <rPh sb="5" eb="7">
      <t>イカ</t>
    </rPh>
    <rPh sb="9" eb="11">
      <t>センタク</t>
    </rPh>
    <phoneticPr fontId="2"/>
  </si>
  <si>
    <t>状態不明</t>
    <rPh sb="0" eb="4">
      <t>ジョウタイフメイ</t>
    </rPh>
    <phoneticPr fontId="2"/>
  </si>
  <si>
    <t>所在している都道府県</t>
    <rPh sb="0" eb="2">
      <t>ショザイ</t>
    </rPh>
    <rPh sb="6" eb="10">
      <t>トドウフケン</t>
    </rPh>
    <phoneticPr fontId="2"/>
  </si>
  <si>
    <t>セル・バックシート・樹脂等をそれぞれ分離</t>
    <rPh sb="10" eb="13">
      <t>ジュシトウ</t>
    </rPh>
    <rPh sb="18" eb="20">
      <t>ブンリ</t>
    </rPh>
    <phoneticPr fontId="2"/>
  </si>
  <si>
    <t>北海道</t>
    <rPh sb="0" eb="3">
      <t>ホッカイドウ</t>
    </rPh>
    <phoneticPr fontId="2"/>
  </si>
  <si>
    <t>ガラスを分離せずにパネルごと破砕している</t>
    <rPh sb="4" eb="6">
      <t>ブンリ</t>
    </rPh>
    <rPh sb="14" eb="16">
      <t>ハサイ</t>
    </rPh>
    <phoneticPr fontId="2"/>
  </si>
  <si>
    <t>所在している市区町村</t>
    <rPh sb="0" eb="2">
      <t>ショザイ</t>
    </rPh>
    <rPh sb="6" eb="10">
      <t>シクチョウソン</t>
    </rPh>
    <phoneticPr fontId="2"/>
  </si>
  <si>
    <t>焼却・熱回収を行っている</t>
    <rPh sb="0" eb="2">
      <t>ショウキャク</t>
    </rPh>
    <rPh sb="3" eb="6">
      <t>ネツカイシュウ</t>
    </rPh>
    <rPh sb="7" eb="8">
      <t>オコナ</t>
    </rPh>
    <phoneticPr fontId="2"/>
  </si>
  <si>
    <t>選択肢にない装置（具体的に）</t>
    <rPh sb="9" eb="12">
      <t>グタイテキ</t>
    </rPh>
    <phoneticPr fontId="2"/>
  </si>
  <si>
    <t>その他</t>
    <rPh sb="2" eb="3">
      <t>タ</t>
    </rPh>
    <phoneticPr fontId="2"/>
  </si>
  <si>
    <t>XXX</t>
    <phoneticPr fontId="2"/>
  </si>
  <si>
    <t>なし</t>
    <phoneticPr fontId="2"/>
  </si>
  <si>
    <t>※問４：導入している技術（選択）の回答にあたって、該当する技術の判断が難しい場合には、下表をご参照ください。</t>
    <rPh sb="1" eb="2">
      <t>トイ</t>
    </rPh>
    <rPh sb="13" eb="15">
      <t>センタク</t>
    </rPh>
    <rPh sb="17" eb="19">
      <t>カイトウ</t>
    </rPh>
    <rPh sb="43" eb="45">
      <t>カヒョウ</t>
    </rPh>
    <rPh sb="47" eb="49">
      <t>サンショウ</t>
    </rPh>
    <phoneticPr fontId="2"/>
  </si>
  <si>
    <t>導入技術</t>
    <rPh sb="0" eb="2">
      <t>ドウニュウ</t>
    </rPh>
    <rPh sb="2" eb="4">
      <t>ギジュツ</t>
    </rPh>
    <phoneticPr fontId="2"/>
  </si>
  <si>
    <t>導入装置</t>
    <rPh sb="0" eb="2">
      <t>ドウニュウ</t>
    </rPh>
    <rPh sb="2" eb="4">
      <t>ソウチ</t>
    </rPh>
    <phoneticPr fontId="2"/>
  </si>
  <si>
    <t>熱分解</t>
    <rPh sb="0" eb="3">
      <t>ネツブンカイ</t>
    </rPh>
    <phoneticPr fontId="2"/>
  </si>
  <si>
    <t>新菱製装置</t>
    <rPh sb="0" eb="2">
      <t>シンリョウ</t>
    </rPh>
    <rPh sb="2" eb="3">
      <t>セイ</t>
    </rPh>
    <rPh sb="3" eb="5">
      <t>ソウチ</t>
    </rPh>
    <phoneticPr fontId="2"/>
  </si>
  <si>
    <t>トクヤマ製装置</t>
    <rPh sb="4" eb="5">
      <t>セイ</t>
    </rPh>
    <rPh sb="5" eb="7">
      <t>ソウチ</t>
    </rPh>
    <phoneticPr fontId="2"/>
  </si>
  <si>
    <t>上記以外（「選択肢にない装置（具体的に）」に記載ください）</t>
    <rPh sb="0" eb="4">
      <t>ジョウキイガイ</t>
    </rPh>
    <rPh sb="6" eb="9">
      <t>センタクシ</t>
    </rPh>
    <rPh sb="15" eb="18">
      <t>グタイテキ</t>
    </rPh>
    <rPh sb="22" eb="24">
      <t>キサイ</t>
    </rPh>
    <phoneticPr fontId="2"/>
  </si>
  <si>
    <t>圧縮破砕</t>
    <phoneticPr fontId="2"/>
  </si>
  <si>
    <t>近畿工業製装置（Ｒｅｓｏｌａ等）</t>
    <rPh sb="4" eb="5">
      <t>セイ</t>
    </rPh>
    <rPh sb="5" eb="7">
      <t>ソウチ</t>
    </rPh>
    <rPh sb="14" eb="15">
      <t>トウ</t>
    </rPh>
    <phoneticPr fontId="2"/>
  </si>
  <si>
    <t>環境保全サービス製装置（ガラスわけーる等）</t>
    <rPh sb="8" eb="9">
      <t>セイ</t>
    </rPh>
    <rPh sb="9" eb="11">
      <t>ソウチ</t>
    </rPh>
    <rPh sb="19" eb="20">
      <t>トウ</t>
    </rPh>
    <phoneticPr fontId="2"/>
  </si>
  <si>
    <t>ブラスト</t>
    <phoneticPr fontId="2"/>
  </si>
  <si>
    <t>未来創造製装置</t>
    <rPh sb="0" eb="2">
      <t>ミライ</t>
    </rPh>
    <rPh sb="4" eb="5">
      <t>セイ</t>
    </rPh>
    <rPh sb="5" eb="7">
      <t>ソウチ</t>
    </rPh>
    <phoneticPr fontId="2"/>
  </si>
  <si>
    <t>ホットナイフ</t>
    <phoneticPr fontId="2"/>
  </si>
  <si>
    <t>エヌ・ピー・シー製装置</t>
    <rPh sb="8" eb="9">
      <t>セイ</t>
    </rPh>
    <rPh sb="9" eb="11">
      <t>ソウチ</t>
    </rPh>
    <phoneticPr fontId="2"/>
  </si>
  <si>
    <t>スクラッチ</t>
    <phoneticPr fontId="2"/>
  </si>
  <si>
    <t>東芝環境ソリューション製装置（PVスクラッチャー等）</t>
    <rPh sb="0" eb="2">
      <t>トウシバ</t>
    </rPh>
    <rPh sb="11" eb="12">
      <t>セイ</t>
    </rPh>
    <rPh sb="12" eb="14">
      <t>ソウチ</t>
    </rPh>
    <rPh sb="24" eb="25">
      <t>トウ</t>
    </rPh>
    <phoneticPr fontId="2"/>
  </si>
  <si>
    <t>低温加熱剥離</t>
    <rPh sb="0" eb="2">
      <t>テイオン</t>
    </rPh>
    <rPh sb="2" eb="4">
      <t>カネツ</t>
    </rPh>
    <rPh sb="4" eb="6">
      <t>ハクリ</t>
    </rPh>
    <phoneticPr fontId="2"/>
  </si>
  <si>
    <t>ソーラーフロンティア製装置（パネルセパレータ等）</t>
    <rPh sb="10" eb="11">
      <t>セイ</t>
    </rPh>
    <rPh sb="11" eb="13">
      <t>ソウチ</t>
    </rPh>
    <rPh sb="22" eb="23">
      <t>トウ</t>
    </rPh>
    <phoneticPr fontId="2"/>
  </si>
  <si>
    <t>タイガーチヨダマテリアル（チヨダマシナリー）製装置（PVリサイクルハンマー等）</t>
    <rPh sb="22" eb="23">
      <t>セイ</t>
    </rPh>
    <rPh sb="23" eb="25">
      <t>ソウチ</t>
    </rPh>
    <rPh sb="37" eb="38">
      <t>トウ</t>
    </rPh>
    <phoneticPr fontId="2"/>
  </si>
  <si>
    <t>ウォータージェット</t>
    <phoneticPr fontId="2"/>
  </si>
  <si>
    <t>スギノマシン製装置</t>
    <rPh sb="6" eb="7">
      <t>セイ</t>
    </rPh>
    <rPh sb="7" eb="9">
      <t>ソウチ</t>
    </rPh>
    <phoneticPr fontId="2"/>
  </si>
  <si>
    <t>破砕＋選別</t>
    <phoneticPr fontId="2"/>
  </si>
  <si>
    <t>―</t>
    <phoneticPr fontId="2"/>
  </si>
  <si>
    <t>単純破砕のみ</t>
    <phoneticPr fontId="2"/>
  </si>
  <si>
    <t>アルミフレーム取り外し</t>
    <phoneticPr fontId="2"/>
  </si>
  <si>
    <t>その他</t>
    <phoneticPr fontId="2"/>
  </si>
  <si>
    <t>あり（「選択肢にない装置（具体的に）」に記載ください）</t>
    <rPh sb="4" eb="7">
      <t>センタクシ</t>
    </rPh>
    <rPh sb="13" eb="16">
      <t>グタイテキ</t>
    </rPh>
    <rPh sb="20" eb="22">
      <t>キサイ</t>
    </rPh>
    <phoneticPr fontId="2"/>
  </si>
  <si>
    <t>【受入状況に関する質問】</t>
    <rPh sb="1" eb="3">
      <t>ウケイ</t>
    </rPh>
    <rPh sb="3" eb="5">
      <t>ジョウキョウ</t>
    </rPh>
    <phoneticPr fontId="2"/>
  </si>
  <si>
    <t>貴社の太陽光パネルの受入条件についてご記入ください。</t>
    <phoneticPr fontId="2"/>
  </si>
  <si>
    <t>A</t>
    <phoneticPr fontId="2"/>
  </si>
  <si>
    <t>種類</t>
    <rPh sb="0" eb="2">
      <t>シュルイ</t>
    </rPh>
    <phoneticPr fontId="2"/>
  </si>
  <si>
    <t>受入条件</t>
    <rPh sb="0" eb="4">
      <t>ウケイレジョウケン</t>
    </rPh>
    <phoneticPr fontId="2"/>
  </si>
  <si>
    <t>＜受入条件＞の選択肢</t>
    <rPh sb="1" eb="2">
      <t>ウ</t>
    </rPh>
    <rPh sb="2" eb="3">
      <t>イ</t>
    </rPh>
    <rPh sb="3" eb="5">
      <t>ジョウケン</t>
    </rPh>
    <rPh sb="7" eb="10">
      <t>センタクシ</t>
    </rPh>
    <phoneticPr fontId="2"/>
  </si>
  <si>
    <t>シリコン系</t>
    <rPh sb="4" eb="5">
      <t>ケイ</t>
    </rPh>
    <phoneticPr fontId="2"/>
  </si>
  <si>
    <t>片面ガラス</t>
    <rPh sb="0" eb="2">
      <t>カタメン</t>
    </rPh>
    <phoneticPr fontId="2"/>
  </si>
  <si>
    <t>受け入れている（処理実績あり）</t>
    <phoneticPr fontId="2"/>
  </si>
  <si>
    <t>両面ガラス</t>
    <rPh sb="0" eb="2">
      <t>リョウメン</t>
    </rPh>
    <phoneticPr fontId="2"/>
  </si>
  <si>
    <t>設備のスペック上は処理可能だが、受け入れていない</t>
    <phoneticPr fontId="2"/>
  </si>
  <si>
    <t>化合物系</t>
    <rPh sb="0" eb="4">
      <t>カゴウブツケイ</t>
    </rPh>
    <phoneticPr fontId="2"/>
  </si>
  <si>
    <t>GaAs系</t>
    <rPh sb="4" eb="5">
      <t>ケイ</t>
    </rPh>
    <phoneticPr fontId="2"/>
  </si>
  <si>
    <t>設備のスペック上処理できないので、受け入れられない</t>
    <phoneticPr fontId="2"/>
  </si>
  <si>
    <t>搬入されてきたことがない（処理の可否は不明）</t>
    <phoneticPr fontId="2"/>
  </si>
  <si>
    <t>CIS系
（Solar Frontier製）</t>
    <phoneticPr fontId="2"/>
  </si>
  <si>
    <t>CdTe系
（First Solar製）</t>
    <rPh sb="4" eb="5">
      <t>ケイ</t>
    </rPh>
    <rPh sb="18" eb="19">
      <t>セイ</t>
    </rPh>
    <phoneticPr fontId="2"/>
  </si>
  <si>
    <t>有機系</t>
    <rPh sb="0" eb="3">
      <t>ユウキケイ</t>
    </rPh>
    <phoneticPr fontId="2"/>
  </si>
  <si>
    <t>ペロブスカイト系</t>
    <phoneticPr fontId="2"/>
  </si>
  <si>
    <t>建材一体型</t>
    <rPh sb="0" eb="4">
      <t>ケンザイイッタイ</t>
    </rPh>
    <rPh sb="4" eb="5">
      <t>ガタ</t>
    </rPh>
    <phoneticPr fontId="2"/>
  </si>
  <si>
    <t>B</t>
    <phoneticPr fontId="2"/>
  </si>
  <si>
    <t>状態</t>
    <rPh sb="0" eb="2">
      <t>ジョウタイ</t>
    </rPh>
    <phoneticPr fontId="2"/>
  </si>
  <si>
    <t>ガラス破損</t>
    <rPh sb="3" eb="5">
      <t>ハソン</t>
    </rPh>
    <phoneticPr fontId="2"/>
  </si>
  <si>
    <t>フレームゆがみ</t>
    <phoneticPr fontId="2"/>
  </si>
  <si>
    <t>汚れ</t>
    <rPh sb="0" eb="1">
      <t>ヨゴ</t>
    </rPh>
    <phoneticPr fontId="2"/>
  </si>
  <si>
    <t>C</t>
    <phoneticPr fontId="2"/>
  </si>
  <si>
    <t>大きさ</t>
    <rPh sb="0" eb="1">
      <t>オオ</t>
    </rPh>
    <phoneticPr fontId="2"/>
  </si>
  <si>
    <t>制限の有無</t>
    <rPh sb="0" eb="2">
      <t>セイゲン</t>
    </rPh>
    <rPh sb="3" eb="5">
      <t>ウム</t>
    </rPh>
    <phoneticPr fontId="2"/>
  </si>
  <si>
    <t>制限あり</t>
  </si>
  <si>
    <t>長さ</t>
    <rPh sb="0" eb="1">
      <t>ナガ</t>
    </rPh>
    <phoneticPr fontId="2"/>
  </si>
  <si>
    <t>（例）装置の全長○○mm以下であれば問題なし</t>
    <rPh sb="1" eb="2">
      <t>レイ</t>
    </rPh>
    <rPh sb="3" eb="5">
      <t>ソウチ</t>
    </rPh>
    <rPh sb="6" eb="8">
      <t>ゼンチョウ</t>
    </rPh>
    <rPh sb="12" eb="14">
      <t>イカ</t>
    </rPh>
    <rPh sb="18" eb="20">
      <t>モンダイ</t>
    </rPh>
    <phoneticPr fontId="2"/>
  </si>
  <si>
    <t>制限なし</t>
  </si>
  <si>
    <t>幅</t>
    <rPh sb="0" eb="1">
      <t>ハバ</t>
    </rPh>
    <phoneticPr fontId="2"/>
  </si>
  <si>
    <t>（例）装置の横幅○○mm以下であれば問題なし</t>
    <rPh sb="1" eb="2">
      <t>レイ</t>
    </rPh>
    <rPh sb="3" eb="5">
      <t>ソウチ</t>
    </rPh>
    <rPh sb="6" eb="8">
      <t>ヨコハバ</t>
    </rPh>
    <rPh sb="12" eb="14">
      <t>イカ</t>
    </rPh>
    <rPh sb="18" eb="20">
      <t>モンダイ</t>
    </rPh>
    <phoneticPr fontId="2"/>
  </si>
  <si>
    <t>厚み</t>
    <rPh sb="0" eb="1">
      <t>アツ</t>
    </rPh>
    <phoneticPr fontId="2"/>
  </si>
  <si>
    <t>（例）ローラーの高さ○○mm以下であれば問題なし</t>
    <phoneticPr fontId="2"/>
  </si>
  <si>
    <t>D</t>
    <phoneticPr fontId="2"/>
  </si>
  <si>
    <t>その他</t>
    <rPh sb="2" eb="3">
      <t>ホカ</t>
    </rPh>
    <phoneticPr fontId="2"/>
  </si>
  <si>
    <t>（例）一度に最低○○枚を搬入するよう要求している。
 　　　ガラス面が汚れているものは受け入れていない。</t>
    <rPh sb="1" eb="2">
      <t>レイ</t>
    </rPh>
    <rPh sb="3" eb="5">
      <t>イチド</t>
    </rPh>
    <rPh sb="6" eb="8">
      <t>サイテイ</t>
    </rPh>
    <rPh sb="10" eb="11">
      <t>マイ</t>
    </rPh>
    <rPh sb="12" eb="14">
      <t>ハンニュウ</t>
    </rPh>
    <rPh sb="18" eb="20">
      <t>ヨウキュウ</t>
    </rPh>
    <rPh sb="33" eb="34">
      <t>メン</t>
    </rPh>
    <rPh sb="35" eb="36">
      <t>ヨゴ</t>
    </rPh>
    <rPh sb="43" eb="44">
      <t>ウ</t>
    </rPh>
    <rPh sb="45" eb="46">
      <t>イ</t>
    </rPh>
    <phoneticPr fontId="2"/>
  </si>
  <si>
    <t xml:space="preserve">※把握されている範囲でご記入下さい。"枚"、"㎏" は可能であれば両方の単位でご記入ください。片方しか把握していない場合は、いずれかの記載で構いません。
</t>
    <rPh sb="1" eb="3">
      <t>ハアク</t>
    </rPh>
    <rPh sb="8" eb="10">
      <t>ハンイ</t>
    </rPh>
    <rPh sb="12" eb="14">
      <t>キニュウ</t>
    </rPh>
    <rPh sb="14" eb="15">
      <t>クダ</t>
    </rPh>
    <rPh sb="19" eb="20">
      <t>マイ</t>
    </rPh>
    <rPh sb="27" eb="29">
      <t>カノウ</t>
    </rPh>
    <rPh sb="33" eb="35">
      <t>リョウホウ</t>
    </rPh>
    <rPh sb="36" eb="38">
      <t>タンイ</t>
    </rPh>
    <rPh sb="40" eb="42">
      <t>キニュウ</t>
    </rPh>
    <rPh sb="47" eb="49">
      <t>カタホウ</t>
    </rPh>
    <rPh sb="51" eb="53">
      <t>ハアク</t>
    </rPh>
    <rPh sb="58" eb="60">
      <t>バアイ</t>
    </rPh>
    <rPh sb="67" eb="69">
      <t>キサイ</t>
    </rPh>
    <rPh sb="70" eb="71">
      <t>カマ</t>
    </rPh>
    <phoneticPr fontId="2"/>
  </si>
  <si>
    <t>※「災害等」とは、地震、台風、豪雨、豪雪、落雷等の異常な自然現象、事故、火災等を指します。通常の積雪、鳥獣被害は含みません。</t>
    <phoneticPr fontId="2"/>
  </si>
  <si>
    <t>枚</t>
    <rPh sb="0" eb="1">
      <t>マイ</t>
    </rPh>
    <phoneticPr fontId="2"/>
  </si>
  <si>
    <t>kg</t>
    <phoneticPr fontId="2"/>
  </si>
  <si>
    <t>②故障・廃棄品</t>
    <rPh sb="1" eb="3">
      <t>コショウ</t>
    </rPh>
    <rPh sb="4" eb="6">
      <t>ハイキ</t>
    </rPh>
    <rPh sb="6" eb="7">
      <t>ヒン</t>
    </rPh>
    <phoneticPr fontId="2"/>
  </si>
  <si>
    <t>①新古品</t>
    <rPh sb="1" eb="2">
      <t>シン</t>
    </rPh>
    <rPh sb="2" eb="3">
      <t>フル</t>
    </rPh>
    <rPh sb="3" eb="4">
      <t>ヒン</t>
    </rPh>
    <phoneticPr fontId="2"/>
  </si>
  <si>
    <t>１.不良品 / 故障品</t>
    <rPh sb="8" eb="11">
      <t>コショウヒン</t>
    </rPh>
    <phoneticPr fontId="2"/>
  </si>
  <si>
    <t>２.災害等によるもの</t>
    <rPh sb="2" eb="4">
      <t>サイガイ</t>
    </rPh>
    <rPh sb="4" eb="5">
      <t>トウ</t>
    </rPh>
    <phoneticPr fontId="2"/>
  </si>
  <si>
    <t>３.目的を終了したもの</t>
    <rPh sb="2" eb="4">
      <t>モクテキ</t>
    </rPh>
    <rPh sb="5" eb="7">
      <t>シュウリョウ</t>
    </rPh>
    <phoneticPr fontId="2"/>
  </si>
  <si>
    <t>４.その他（具体的に）</t>
    <rPh sb="4" eb="5">
      <t>タ</t>
    </rPh>
    <rPh sb="6" eb="9">
      <t>グタイテキ</t>
    </rPh>
    <phoneticPr fontId="2"/>
  </si>
  <si>
    <t>3.</t>
    <phoneticPr fontId="2"/>
  </si>
  <si>
    <t>電気工事事業者</t>
    <rPh sb="0" eb="7">
      <t>デンキコウジジギョウシャ</t>
    </rPh>
    <phoneticPr fontId="2"/>
  </si>
  <si>
    <t>保守・管理業者</t>
    <rPh sb="0" eb="2">
      <t>ホシュ</t>
    </rPh>
    <rPh sb="3" eb="5">
      <t>カンリ</t>
    </rPh>
    <rPh sb="5" eb="7">
      <t>ギョウシャ</t>
    </rPh>
    <rPh sb="6" eb="7">
      <t>シャ</t>
    </rPh>
    <phoneticPr fontId="2"/>
  </si>
  <si>
    <t>解体・撤去業者</t>
    <rPh sb="0" eb="2">
      <t>カイタイ</t>
    </rPh>
    <rPh sb="3" eb="5">
      <t>テッキョ</t>
    </rPh>
    <rPh sb="5" eb="7">
      <t>ギョウシャ</t>
    </rPh>
    <phoneticPr fontId="2"/>
  </si>
  <si>
    <t>ゼネコン</t>
    <phoneticPr fontId="2"/>
  </si>
  <si>
    <t>住宅メーカー</t>
    <rPh sb="0" eb="2">
      <t>ジュウタク</t>
    </rPh>
    <phoneticPr fontId="2"/>
  </si>
  <si>
    <t>パネルメーカー</t>
    <phoneticPr fontId="2"/>
  </si>
  <si>
    <t>リユース事業者</t>
    <rPh sb="4" eb="7">
      <t>ジギョウシャ</t>
    </rPh>
    <phoneticPr fontId="2"/>
  </si>
  <si>
    <t>11.</t>
  </si>
  <si>
    <t>12.</t>
    <phoneticPr fontId="2"/>
  </si>
  <si>
    <t>※「処理量」とは、受入量全体のうちリユース量以外のものを指します。</t>
    <rPh sb="2" eb="4">
      <t>ショリ</t>
    </rPh>
    <rPh sb="4" eb="5">
      <t>リョウ</t>
    </rPh>
    <rPh sb="9" eb="11">
      <t>ウケイレ</t>
    </rPh>
    <rPh sb="11" eb="12">
      <t>リョウ</t>
    </rPh>
    <rPh sb="12" eb="14">
      <t>ゼンタイ</t>
    </rPh>
    <rPh sb="21" eb="22">
      <t>リョウ</t>
    </rPh>
    <rPh sb="22" eb="24">
      <t>イガイ</t>
    </rPh>
    <rPh sb="28" eb="29">
      <t>サ</t>
    </rPh>
    <phoneticPr fontId="2"/>
  </si>
  <si>
    <t>※受入量全体＝リユース量＋処理量　となるように自動計算されます。</t>
    <rPh sb="1" eb="3">
      <t>ウケイレ</t>
    </rPh>
    <rPh sb="3" eb="4">
      <t>リョウ</t>
    </rPh>
    <rPh sb="4" eb="6">
      <t>ゼンタイ</t>
    </rPh>
    <rPh sb="11" eb="12">
      <t>リョウ</t>
    </rPh>
    <rPh sb="13" eb="16">
      <t>ショリリョウ</t>
    </rPh>
    <rPh sb="23" eb="27">
      <t>ジドウケイサン</t>
    </rPh>
    <phoneticPr fontId="2"/>
  </si>
  <si>
    <t>合計
（自動計算）</t>
    <rPh sb="0" eb="2">
      <t>ゴウケイ</t>
    </rPh>
    <rPh sb="4" eb="8">
      <t>ジドウケイサン</t>
    </rPh>
    <phoneticPr fontId="2"/>
  </si>
  <si>
    <t>受入量</t>
    <rPh sb="0" eb="2">
      <t>ウケイレ</t>
    </rPh>
    <rPh sb="2" eb="3">
      <t>リョウ</t>
    </rPh>
    <phoneticPr fontId="2"/>
  </si>
  <si>
    <t>受入量全体（自動計算）</t>
    <rPh sb="0" eb="2">
      <t>ウケイレ</t>
    </rPh>
    <rPh sb="2" eb="3">
      <t>リョウ</t>
    </rPh>
    <rPh sb="3" eb="5">
      <t>ゼンタイ</t>
    </rPh>
    <rPh sb="6" eb="10">
      <t>ジドウケイサン</t>
    </rPh>
    <phoneticPr fontId="2"/>
  </si>
  <si>
    <t>-</t>
    <phoneticPr fontId="2"/>
  </si>
  <si>
    <t>うち処理量</t>
    <rPh sb="2" eb="5">
      <t>ショリリョウ</t>
    </rPh>
    <phoneticPr fontId="2"/>
  </si>
  <si>
    <t>【非シリコン系太陽光パネルに関する設問】</t>
    <rPh sb="1" eb="2">
      <t>ヒ</t>
    </rPh>
    <rPh sb="6" eb="7">
      <t>ケイ</t>
    </rPh>
    <rPh sb="14" eb="15">
      <t>カン</t>
    </rPh>
    <rPh sb="17" eb="19">
      <t>セツモン</t>
    </rPh>
    <phoneticPr fontId="2"/>
  </si>
  <si>
    <t>問7-1</t>
    <phoneticPr fontId="2"/>
  </si>
  <si>
    <t>太陽光パネル種類の判別が難しい</t>
    <rPh sb="6" eb="8">
      <t>シュルイ</t>
    </rPh>
    <rPh sb="9" eb="11">
      <t>ハンベツ</t>
    </rPh>
    <rPh sb="12" eb="13">
      <t>ムズカ</t>
    </rPh>
    <phoneticPr fontId="2"/>
  </si>
  <si>
    <t>処理方法が確立されていない</t>
    <rPh sb="0" eb="2">
      <t>ショリ</t>
    </rPh>
    <rPh sb="2" eb="4">
      <t>ホウホウ</t>
    </rPh>
    <rPh sb="5" eb="7">
      <t>カクリツ</t>
    </rPh>
    <phoneticPr fontId="2"/>
  </si>
  <si>
    <t>既存設備で対応可能か分からない</t>
    <rPh sb="0" eb="2">
      <t>キソン</t>
    </rPh>
    <rPh sb="2" eb="4">
      <t>セツビ</t>
    </rPh>
    <rPh sb="5" eb="7">
      <t>タイオウ</t>
    </rPh>
    <rPh sb="7" eb="9">
      <t>カノウ</t>
    </rPh>
    <rPh sb="10" eb="11">
      <t>ワ</t>
    </rPh>
    <phoneticPr fontId="2"/>
  </si>
  <si>
    <t>有害物質への対応が必要</t>
    <rPh sb="0" eb="2">
      <t>ユウガイ</t>
    </rPh>
    <rPh sb="2" eb="4">
      <t>ブッシツ</t>
    </rPh>
    <rPh sb="6" eb="8">
      <t>タイオウ</t>
    </rPh>
    <rPh sb="9" eb="11">
      <t>ヒツヨウ</t>
    </rPh>
    <phoneticPr fontId="2"/>
  </si>
  <si>
    <t>処理コストが高い</t>
    <rPh sb="0" eb="2">
      <t>ショリ</t>
    </rPh>
    <rPh sb="6" eb="7">
      <t>タカ</t>
    </rPh>
    <phoneticPr fontId="2"/>
  </si>
  <si>
    <t>処理後の再生材の売却先が少ない</t>
  </si>
  <si>
    <t>取扱量が少なく事業化しにくい</t>
    <phoneticPr fontId="2"/>
  </si>
  <si>
    <t>受入基準・制度上の整理が不十分</t>
    <phoneticPr fontId="2"/>
  </si>
  <si>
    <t>特に課題はない</t>
    <phoneticPr fontId="2"/>
  </si>
  <si>
    <t>問7-2</t>
    <phoneticPr fontId="2"/>
  </si>
  <si>
    <t>積極的に拡大したい</t>
    <rPh sb="0" eb="3">
      <t>セッキョクテキ</t>
    </rPh>
    <rPh sb="4" eb="6">
      <t>カクダイ</t>
    </rPh>
    <phoneticPr fontId="2"/>
  </si>
  <si>
    <t>条件次第で拡大したい</t>
    <rPh sb="0" eb="2">
      <t>ジョウケン</t>
    </rPh>
    <rPh sb="2" eb="4">
      <t>シダイ</t>
    </rPh>
    <rPh sb="5" eb="7">
      <t>カクダイ</t>
    </rPh>
    <phoneticPr fontId="2"/>
  </si>
  <si>
    <t>拡大予定はない</t>
    <rPh sb="0" eb="2">
      <t>カクダイ</t>
    </rPh>
    <rPh sb="2" eb="4">
      <t>ヨテイ</t>
    </rPh>
    <phoneticPr fontId="2"/>
  </si>
  <si>
    <t>その他（具体的に）</t>
    <rPh sb="2" eb="3">
      <t>タ</t>
    </rPh>
    <phoneticPr fontId="2"/>
  </si>
  <si>
    <t>【保管状況に関する質問】</t>
    <rPh sb="1" eb="3">
      <t>ホカン</t>
    </rPh>
    <rPh sb="3" eb="5">
      <t>ジョウキョウ</t>
    </rPh>
    <phoneticPr fontId="2"/>
  </si>
  <si>
    <t>本調査における「保管」とは、取り外した太陽光パネルを、処理先へ引き渡すまでの間、現場内や自社施設等に一定期間留め置くことを指します。ただし、当日中の積込み待ちや搬出待ちは含みません。</t>
    <phoneticPr fontId="2"/>
  </si>
  <si>
    <t>問8-1</t>
    <phoneticPr fontId="2"/>
  </si>
  <si>
    <t>保管したことがある</t>
    <phoneticPr fontId="2"/>
  </si>
  <si>
    <t>保管したことはない</t>
    <phoneticPr fontId="2"/>
  </si>
  <si>
    <t>問8-2</t>
    <phoneticPr fontId="2"/>
  </si>
  <si>
    <t>自社処理施設内</t>
    <phoneticPr fontId="2"/>
  </si>
  <si>
    <t>１を除く、自社施設</t>
    <phoneticPr fontId="2"/>
  </si>
  <si>
    <t>自社以外の施設</t>
    <phoneticPr fontId="2"/>
  </si>
  <si>
    <t>問8-3</t>
    <rPh sb="0" eb="1">
      <t>トイ</t>
    </rPh>
    <phoneticPr fontId="2"/>
  </si>
  <si>
    <t>屋内</t>
    <rPh sb="0" eb="2">
      <t>オクナイ</t>
    </rPh>
    <phoneticPr fontId="2"/>
  </si>
  <si>
    <t>屋外</t>
    <rPh sb="0" eb="2">
      <t>オクガイ</t>
    </rPh>
    <phoneticPr fontId="2"/>
  </si>
  <si>
    <t>そのまま積み置き</t>
    <phoneticPr fontId="2"/>
  </si>
  <si>
    <t>パレット積み</t>
    <phoneticPr fontId="2"/>
  </si>
  <si>
    <t>コンテナ保管</t>
    <phoneticPr fontId="2"/>
  </si>
  <si>
    <t>フレコン・その他容器等を使用</t>
    <rPh sb="7" eb="8">
      <t>タ</t>
    </rPh>
    <phoneticPr fontId="2"/>
  </si>
  <si>
    <t>問8-4</t>
    <phoneticPr fontId="2"/>
  </si>
  <si>
    <t>使用済太陽光パネルがその他の廃棄物と混合しないように保管する</t>
    <rPh sb="0" eb="3">
      <t>シヨウズ</t>
    </rPh>
    <rPh sb="3" eb="6">
      <t>タイヨウコウ</t>
    </rPh>
    <rPh sb="12" eb="13">
      <t>タ</t>
    </rPh>
    <rPh sb="14" eb="17">
      <t>ハイキブツ</t>
    </rPh>
    <rPh sb="18" eb="20">
      <t>コンゴウ</t>
    </rPh>
    <rPh sb="26" eb="28">
      <t>ホカン</t>
    </rPh>
    <phoneticPr fontId="2"/>
  </si>
  <si>
    <t>使用済太陽光パネルの受光面を下にする</t>
    <rPh sb="0" eb="6">
      <t>シヨウズミタイヨウコウ</t>
    </rPh>
    <rPh sb="10" eb="13">
      <t>ジュコウメン</t>
    </rPh>
    <rPh sb="14" eb="15">
      <t>シタ</t>
    </rPh>
    <phoneticPr fontId="2"/>
  </si>
  <si>
    <t>使用済太陽光パネルの受光面をブルーシート等の遮光シートで覆う</t>
    <rPh sb="0" eb="6">
      <t>シヨウズミタイヨウコウ</t>
    </rPh>
    <rPh sb="10" eb="13">
      <t>ジュコウメン</t>
    </rPh>
    <rPh sb="20" eb="21">
      <t>トウ</t>
    </rPh>
    <rPh sb="22" eb="24">
      <t>シャコウ</t>
    </rPh>
    <rPh sb="28" eb="29">
      <t>オオ</t>
    </rPh>
    <phoneticPr fontId="2"/>
  </si>
  <si>
    <t>使用済太陽光パネルのパワーコンディショナーや電線の接続部が水没しないように保管</t>
    <rPh sb="0" eb="3">
      <t>シヨウズ</t>
    </rPh>
    <rPh sb="3" eb="6">
      <t>タイヨウコウ</t>
    </rPh>
    <rPh sb="22" eb="24">
      <t>デンセン</t>
    </rPh>
    <rPh sb="25" eb="27">
      <t>セツゾク</t>
    </rPh>
    <rPh sb="27" eb="28">
      <t>ブ</t>
    </rPh>
    <rPh sb="29" eb="31">
      <t>スイボツ</t>
    </rPh>
    <rPh sb="37" eb="39">
      <t>ホカン</t>
    </rPh>
    <phoneticPr fontId="2"/>
  </si>
  <si>
    <t>5.</t>
    <phoneticPr fontId="2"/>
  </si>
  <si>
    <t>問8-5</t>
    <phoneticPr fontId="2"/>
  </si>
  <si>
    <t>回答例</t>
    <rPh sb="0" eb="3">
      <t>カイトウレイ</t>
    </rPh>
    <phoneticPr fontId="2"/>
  </si>
  <si>
    <t>kg（＝</t>
    <phoneticPr fontId="2"/>
  </si>
  <si>
    <t>枚）のパネルを</t>
    <rPh sb="0" eb="1">
      <t>マイ</t>
    </rPh>
    <phoneticPr fontId="2"/>
  </si>
  <si>
    <t>日間、約</t>
    <rPh sb="0" eb="2">
      <t>ニチカン</t>
    </rPh>
    <rPh sb="3" eb="4">
      <t>ヤク</t>
    </rPh>
    <phoneticPr fontId="2"/>
  </si>
  <si>
    <r>
      <t>m</t>
    </r>
    <r>
      <rPr>
        <vertAlign val="superscript"/>
        <sz val="11"/>
        <rFont val="Meiryo UI"/>
        <family val="3"/>
        <charset val="128"/>
      </rPr>
      <t>2</t>
    </r>
    <r>
      <rPr>
        <sz val="11"/>
        <rFont val="Meiryo UI"/>
        <family val="3"/>
        <charset val="128"/>
      </rPr>
      <t>の面積で保管した。</t>
    </r>
    <rPh sb="3" eb="5">
      <t>メンセキ</t>
    </rPh>
    <rPh sb="6" eb="8">
      <t>ホカン</t>
    </rPh>
    <phoneticPr fontId="2"/>
  </si>
  <si>
    <t>問8-6</t>
    <phoneticPr fontId="2"/>
  </si>
  <si>
    <t>一定量をまとめて処理する必要があったため</t>
    <phoneticPr fontId="2"/>
  </si>
  <si>
    <t>処理設備の処理能力に余裕がなかったため</t>
    <phoneticPr fontId="2"/>
  </si>
  <si>
    <t>処理設備の稼働調整が必要であったため</t>
    <phoneticPr fontId="2"/>
  </si>
  <si>
    <t>処理設備の点検・停止期間があったため</t>
    <phoneticPr fontId="2"/>
  </si>
  <si>
    <t>処理方法の検討に時間を要したため</t>
    <phoneticPr fontId="2"/>
  </si>
  <si>
    <t>搬入量の変動が大きかったため</t>
    <phoneticPr fontId="2"/>
  </si>
  <si>
    <t>処理後の再生材（特にガラス）の売却先が見つからないため</t>
    <rPh sb="8" eb="9">
      <t>トク</t>
    </rPh>
    <rPh sb="19" eb="20">
      <t>ミ</t>
    </rPh>
    <phoneticPr fontId="2"/>
  </si>
  <si>
    <t>災害等により短期間に大量に搬入されたため</t>
    <phoneticPr fontId="2"/>
  </si>
  <si>
    <t>【太陽光パネルのリサイクルに関する質問】</t>
    <rPh sb="14" eb="15">
      <t>カン</t>
    </rPh>
    <rPh sb="17" eb="19">
      <t>シツモン</t>
    </rPh>
    <phoneticPr fontId="2"/>
  </si>
  <si>
    <t>問9-1</t>
    <rPh sb="0" eb="1">
      <t>トイ</t>
    </rPh>
    <phoneticPr fontId="2"/>
  </si>
  <si>
    <t>※貴社が運営されている施設の "合算値"でご回答ください。</t>
    <rPh sb="1" eb="3">
      <t>キシャ</t>
    </rPh>
    <rPh sb="4" eb="6">
      <t>ウンエイ</t>
    </rPh>
    <rPh sb="11" eb="13">
      <t>シセツ</t>
    </rPh>
    <rPh sb="22" eb="24">
      <t>カイトウ</t>
    </rPh>
    <phoneticPr fontId="2"/>
  </si>
  <si>
    <t>※対象期間は、2025年度としてご回答ください。</t>
  </si>
  <si>
    <t>※枚数を記載すると、排出割合が自動計算されます。</t>
    <rPh sb="1" eb="3">
      <t>マイスウ</t>
    </rPh>
    <rPh sb="4" eb="6">
      <t>キサイ</t>
    </rPh>
    <rPh sb="10" eb="12">
      <t>ハイシュツ</t>
    </rPh>
    <rPh sb="12" eb="14">
      <t>ワリアイ</t>
    </rPh>
    <rPh sb="15" eb="19">
      <t>ジドウケイサン</t>
    </rPh>
    <phoneticPr fontId="2"/>
  </si>
  <si>
    <r>
      <t>　 排出枚数の多い</t>
    </r>
    <r>
      <rPr>
        <b/>
        <sz val="11"/>
        <rFont val="Meiryo UI"/>
        <family val="3"/>
        <charset val="128"/>
      </rPr>
      <t>上位５地域をご回答</t>
    </r>
    <r>
      <rPr>
        <sz val="11"/>
        <rFont val="Meiryo UI"/>
        <family val="3"/>
        <charset val="128"/>
      </rPr>
      <t>いただき、残りは「その他」としてまとめてください。</t>
    </r>
    <rPh sb="2" eb="4">
      <t>ハイシュツ</t>
    </rPh>
    <rPh sb="4" eb="6">
      <t>マイスウ</t>
    </rPh>
    <rPh sb="7" eb="8">
      <t>オオ</t>
    </rPh>
    <rPh sb="9" eb="11">
      <t>ジョウイ</t>
    </rPh>
    <rPh sb="12" eb="14">
      <t>チイキ</t>
    </rPh>
    <rPh sb="16" eb="18">
      <t>カイトウ</t>
    </rPh>
    <rPh sb="23" eb="24">
      <t>ノコ</t>
    </rPh>
    <rPh sb="29" eb="30">
      <t>ホカ</t>
    </rPh>
    <phoneticPr fontId="2"/>
  </si>
  <si>
    <t>※「その他」は自動計算されます。</t>
    <rPh sb="4" eb="5">
      <t>タ</t>
    </rPh>
    <rPh sb="7" eb="9">
      <t>ジドウ</t>
    </rPh>
    <rPh sb="9" eb="11">
      <t>ケイサン</t>
    </rPh>
    <phoneticPr fontId="2"/>
  </si>
  <si>
    <t>順位</t>
    <rPh sb="0" eb="2">
      <t>ジュンイ</t>
    </rPh>
    <phoneticPr fontId="2"/>
  </si>
  <si>
    <t>都道府県</t>
    <rPh sb="0" eb="4">
      <t>トドウフケン</t>
    </rPh>
    <phoneticPr fontId="2"/>
  </si>
  <si>
    <t>排出枚数</t>
    <rPh sb="0" eb="4">
      <t>ハイシュツマイスウ</t>
    </rPh>
    <phoneticPr fontId="2"/>
  </si>
  <si>
    <t>排出割合(自動計算）</t>
    <rPh sb="0" eb="4">
      <t>ハイシュツワリアイ</t>
    </rPh>
    <rPh sb="5" eb="9">
      <t>ジドウケイサン</t>
    </rPh>
    <phoneticPr fontId="2"/>
  </si>
  <si>
    <t>１位</t>
    <rPh sb="1" eb="2">
      <t>イ</t>
    </rPh>
    <phoneticPr fontId="2"/>
  </si>
  <si>
    <t>約</t>
    <rPh sb="0" eb="1">
      <t>ヤク</t>
    </rPh>
    <phoneticPr fontId="2"/>
  </si>
  <si>
    <t>％</t>
    <phoneticPr fontId="2"/>
  </si>
  <si>
    <t>２位</t>
    <rPh sb="1" eb="2">
      <t>イ</t>
    </rPh>
    <phoneticPr fontId="2"/>
  </si>
  <si>
    <t>３位</t>
    <rPh sb="1" eb="2">
      <t>イ</t>
    </rPh>
    <phoneticPr fontId="2"/>
  </si>
  <si>
    <t>４位</t>
    <rPh sb="1" eb="2">
      <t>イ</t>
    </rPh>
    <phoneticPr fontId="2"/>
  </si>
  <si>
    <t>５位</t>
    <phoneticPr fontId="2"/>
  </si>
  <si>
    <t>その他または不明</t>
    <rPh sb="2" eb="3">
      <t>ホカ</t>
    </rPh>
    <rPh sb="6" eb="8">
      <t>フメイ</t>
    </rPh>
    <phoneticPr fontId="2"/>
  </si>
  <si>
    <t>合計</t>
    <rPh sb="0" eb="2">
      <t>ゴウケイ</t>
    </rPh>
    <phoneticPr fontId="2"/>
  </si>
  <si>
    <t>問9-2</t>
    <rPh sb="0" eb="1">
      <t>トイ</t>
    </rPh>
    <phoneticPr fontId="2"/>
  </si>
  <si>
    <t>※貴社が運営されている施設の "合算値" でご回答ください。</t>
    <rPh sb="1" eb="3">
      <t>キシャ</t>
    </rPh>
    <rPh sb="4" eb="6">
      <t>ウンエイ</t>
    </rPh>
    <rPh sb="11" eb="13">
      <t>シセツ</t>
    </rPh>
    <rPh sb="16" eb="18">
      <t>ガッサン</t>
    </rPh>
    <rPh sb="18" eb="19">
      <t>チ</t>
    </rPh>
    <rPh sb="23" eb="25">
      <t>カイトウ</t>
    </rPh>
    <phoneticPr fontId="2"/>
  </si>
  <si>
    <t xml:space="preserve">※対象期間は、2025年度としてご回答ください。  </t>
  </si>
  <si>
    <t>搬出先について</t>
    <rPh sb="0" eb="3">
      <t>ハンシュツサキ</t>
    </rPh>
    <phoneticPr fontId="2"/>
  </si>
  <si>
    <t>搬出先</t>
    <rPh sb="0" eb="2">
      <t>ハンシュツ</t>
    </rPh>
    <rPh sb="2" eb="3">
      <t>サキ</t>
    </rPh>
    <phoneticPr fontId="2"/>
  </si>
  <si>
    <t>国内向けリサイクル</t>
    <rPh sb="0" eb="2">
      <t>コクナイ</t>
    </rPh>
    <rPh sb="2" eb="3">
      <t>ム</t>
    </rPh>
    <phoneticPr fontId="2"/>
  </si>
  <si>
    <t>形態</t>
    <rPh sb="0" eb="2">
      <t>ケイタイ</t>
    </rPh>
    <phoneticPr fontId="2"/>
  </si>
  <si>
    <t>搬出量</t>
    <rPh sb="0" eb="2">
      <t>ハンシュツ</t>
    </rPh>
    <rPh sb="2" eb="3">
      <t>リョウ</t>
    </rPh>
    <phoneticPr fontId="2"/>
  </si>
  <si>
    <t>アルミニウム</t>
    <phoneticPr fontId="2"/>
  </si>
  <si>
    <t>配線</t>
    <rPh sb="0" eb="2">
      <t>ハイセン</t>
    </rPh>
    <phoneticPr fontId="2"/>
  </si>
  <si>
    <t>ジャンクションボックス</t>
    <phoneticPr fontId="2"/>
  </si>
  <si>
    <t>セル・バックシート（銀・銅など）</t>
    <rPh sb="10" eb="11">
      <t>ギン</t>
    </rPh>
    <rPh sb="12" eb="13">
      <t>ドウ</t>
    </rPh>
    <phoneticPr fontId="2"/>
  </si>
  <si>
    <t>有価金属製錬</t>
    <rPh sb="0" eb="2">
      <t>ユウカ</t>
    </rPh>
    <rPh sb="2" eb="4">
      <t>キンゾク</t>
    </rPh>
    <rPh sb="4" eb="6">
      <t>セイレン</t>
    </rPh>
    <phoneticPr fontId="2"/>
  </si>
  <si>
    <t>ガラス</t>
    <phoneticPr fontId="2"/>
  </si>
  <si>
    <t>うち「リサイクル用途：板ガラス」</t>
    <rPh sb="8" eb="10">
      <t>ヨウト</t>
    </rPh>
    <rPh sb="11" eb="12">
      <t>イタ</t>
    </rPh>
    <phoneticPr fontId="2"/>
  </si>
  <si>
    <t>うち「リサイクル用途：路盤材」</t>
    <rPh sb="8" eb="10">
      <t>ヨウト</t>
    </rPh>
    <rPh sb="11" eb="14">
      <t>ロバンザイ</t>
    </rPh>
    <phoneticPr fontId="2"/>
  </si>
  <si>
    <t>うち「リサイクル用途：多孔質ガラス発泡剤」</t>
    <rPh sb="8" eb="10">
      <t>ヨウト</t>
    </rPh>
    <rPh sb="11" eb="14">
      <t>タコウシツ</t>
    </rPh>
    <rPh sb="17" eb="20">
      <t>ハッポウザイ</t>
    </rPh>
    <phoneticPr fontId="2"/>
  </si>
  <si>
    <t>うち「リサイクル用途：グラスウール」</t>
    <rPh sb="8" eb="10">
      <t>ヨウト</t>
    </rPh>
    <phoneticPr fontId="2"/>
  </si>
  <si>
    <t>うち「リサイクル用途：ガラス砂」</t>
    <rPh sb="8" eb="10">
      <t>ヨウト</t>
    </rPh>
    <rPh sb="14" eb="15">
      <t>スナ</t>
    </rPh>
    <phoneticPr fontId="2"/>
  </si>
  <si>
    <t>うち「リサイクル用途：タイル」</t>
    <rPh sb="8" eb="10">
      <t>ヨウト</t>
    </rPh>
    <phoneticPr fontId="2"/>
  </si>
  <si>
    <t>うち「リサイクル用途：セラミック」</t>
    <rPh sb="8" eb="10">
      <t>ヨウト</t>
    </rPh>
    <phoneticPr fontId="2"/>
  </si>
  <si>
    <t>うち「リサイクル用途：上記以外のカレット」</t>
    <rPh sb="8" eb="10">
      <t>ヨウト</t>
    </rPh>
    <rPh sb="11" eb="13">
      <t>ジョウキ</t>
    </rPh>
    <rPh sb="13" eb="15">
      <t>イガイ</t>
    </rPh>
    <phoneticPr fontId="2"/>
  </si>
  <si>
    <t>うち「リサイクル用途：その他」（具体的に）</t>
    <rPh sb="8" eb="10">
      <t>ヨウト</t>
    </rPh>
    <rPh sb="13" eb="14">
      <t>タ</t>
    </rPh>
    <rPh sb="16" eb="19">
      <t>グタイテキ</t>
    </rPh>
    <phoneticPr fontId="2"/>
  </si>
  <si>
    <t>その他リサイクル（具体的に）</t>
    <rPh sb="9" eb="12">
      <t>グタイテキ</t>
    </rPh>
    <phoneticPr fontId="2"/>
  </si>
  <si>
    <t>国外に再生資源等として輸出</t>
    <rPh sb="0" eb="2">
      <t>コクガイ</t>
    </rPh>
    <rPh sb="3" eb="8">
      <t>サイセイシゲントウ</t>
    </rPh>
    <rPh sb="11" eb="13">
      <t>ユシュツ</t>
    </rPh>
    <phoneticPr fontId="2"/>
  </si>
  <si>
    <t>セル・バックシート（銀・銅など）</t>
    <phoneticPr fontId="2"/>
  </si>
  <si>
    <t>アルミフレームのみ取り外したもの</t>
    <rPh sb="9" eb="10">
      <t>ト</t>
    </rPh>
    <rPh sb="11" eb="12">
      <t>ハズ</t>
    </rPh>
    <phoneticPr fontId="2"/>
  </si>
  <si>
    <t>その他（具体的に）</t>
    <rPh sb="4" eb="7">
      <t>グタイテキ</t>
    </rPh>
    <phoneticPr fontId="2"/>
  </si>
  <si>
    <t>最終処分</t>
    <rPh sb="0" eb="4">
      <t>サイシュウショブン</t>
    </rPh>
    <phoneticPr fontId="2"/>
  </si>
  <si>
    <t>金属くず</t>
    <rPh sb="0" eb="2">
      <t>キンゾク</t>
    </rPh>
    <phoneticPr fontId="2"/>
  </si>
  <si>
    <t>ガラスくず、コンクリートくず及び陶磁器くず</t>
    <rPh sb="14" eb="15">
      <t>オヨ</t>
    </rPh>
    <rPh sb="16" eb="19">
      <t>トウジキ</t>
    </rPh>
    <phoneticPr fontId="2"/>
  </si>
  <si>
    <t>廃プラスチック類</t>
    <rPh sb="7" eb="8">
      <t>ルイ</t>
    </rPh>
    <phoneticPr fontId="2"/>
  </si>
  <si>
    <t>問10-1</t>
    <rPh sb="0" eb="1">
      <t>トイ</t>
    </rPh>
    <phoneticPr fontId="2"/>
  </si>
  <si>
    <t>※把握されている範囲でご記入下さい。複数パターンある場合、代表的な単価レンジをお選びください。</t>
    <rPh sb="1" eb="3">
      <t>ハアク</t>
    </rPh>
    <rPh sb="8" eb="10">
      <t>ハンイ</t>
    </rPh>
    <rPh sb="12" eb="14">
      <t>キニュウ</t>
    </rPh>
    <rPh sb="14" eb="15">
      <t>クダ</t>
    </rPh>
    <rPh sb="18" eb="20">
      <t>フクスウ</t>
    </rPh>
    <rPh sb="26" eb="28">
      <t>バアイ</t>
    </rPh>
    <rPh sb="29" eb="32">
      <t>ダイヒョウテキ</t>
    </rPh>
    <rPh sb="33" eb="35">
      <t>タンカ</t>
    </rPh>
    <rPh sb="40" eb="41">
      <t>エラ</t>
    </rPh>
    <phoneticPr fontId="2"/>
  </si>
  <si>
    <t>50円/kg未満</t>
    <rPh sb="2" eb="3">
      <t>エン</t>
    </rPh>
    <rPh sb="6" eb="8">
      <t>ミマン</t>
    </rPh>
    <phoneticPr fontId="2"/>
  </si>
  <si>
    <t>50円/kg以上100円/kg未満</t>
    <rPh sb="2" eb="3">
      <t>エン</t>
    </rPh>
    <rPh sb="6" eb="8">
      <t>イジョウ</t>
    </rPh>
    <rPh sb="11" eb="12">
      <t>エン</t>
    </rPh>
    <rPh sb="15" eb="17">
      <t>ミマン</t>
    </rPh>
    <phoneticPr fontId="2"/>
  </si>
  <si>
    <t>100円/kg以上300円/kg未満</t>
    <rPh sb="3" eb="4">
      <t>エン</t>
    </rPh>
    <rPh sb="7" eb="9">
      <t>イジョウ</t>
    </rPh>
    <rPh sb="12" eb="13">
      <t>エン</t>
    </rPh>
    <rPh sb="16" eb="18">
      <t>ミマン</t>
    </rPh>
    <phoneticPr fontId="2"/>
  </si>
  <si>
    <t>300円/kg以上500円/kg未満</t>
    <rPh sb="3" eb="4">
      <t>エン</t>
    </rPh>
    <rPh sb="7" eb="9">
      <t>イジョウ</t>
    </rPh>
    <rPh sb="12" eb="13">
      <t>エン</t>
    </rPh>
    <rPh sb="16" eb="18">
      <t>ミマン</t>
    </rPh>
    <phoneticPr fontId="2"/>
  </si>
  <si>
    <t>500円/kg以上</t>
    <rPh sb="3" eb="4">
      <t>エン</t>
    </rPh>
    <rPh sb="7" eb="9">
      <t>イジョウ</t>
    </rPh>
    <phoneticPr fontId="2"/>
  </si>
  <si>
    <t>ジャンクションボックス</t>
  </si>
  <si>
    <t>セル・バックシート</t>
    <phoneticPr fontId="2"/>
  </si>
  <si>
    <t>逆有償（費用を支払い引き渡し）</t>
    <rPh sb="0" eb="3">
      <t>ギャクユウショウ</t>
    </rPh>
    <rPh sb="4" eb="6">
      <t>ヒヨウ</t>
    </rPh>
    <rPh sb="7" eb="9">
      <t>シハラ</t>
    </rPh>
    <rPh sb="10" eb="11">
      <t>ヒ</t>
    </rPh>
    <rPh sb="12" eb="13">
      <t>ワタ</t>
    </rPh>
    <phoneticPr fontId="2"/>
  </si>
  <si>
    <t>0円</t>
    <rPh sb="1" eb="2">
      <t>エン</t>
    </rPh>
    <phoneticPr fontId="2"/>
  </si>
  <si>
    <t>1円/kg未満</t>
    <rPh sb="1" eb="2">
      <t>エン</t>
    </rPh>
    <rPh sb="5" eb="7">
      <t>ミマン</t>
    </rPh>
    <phoneticPr fontId="2"/>
  </si>
  <si>
    <t>1円/kg以上5円/kg未満</t>
    <rPh sb="1" eb="2">
      <t>エン</t>
    </rPh>
    <rPh sb="5" eb="7">
      <t>イジョウ</t>
    </rPh>
    <rPh sb="8" eb="9">
      <t>エン</t>
    </rPh>
    <rPh sb="12" eb="14">
      <t>ミマン</t>
    </rPh>
    <phoneticPr fontId="2"/>
  </si>
  <si>
    <t>5円/kg以上10円/kg未満</t>
    <rPh sb="1" eb="2">
      <t>エン</t>
    </rPh>
    <rPh sb="5" eb="7">
      <t>イジョウ</t>
    </rPh>
    <rPh sb="9" eb="10">
      <t>エン</t>
    </rPh>
    <rPh sb="13" eb="15">
      <t>ミマン</t>
    </rPh>
    <phoneticPr fontId="2"/>
  </si>
  <si>
    <t>10円/kg以上100円/kg未満</t>
    <rPh sb="2" eb="3">
      <t>エン</t>
    </rPh>
    <rPh sb="6" eb="8">
      <t>イジョウ</t>
    </rPh>
    <rPh sb="11" eb="12">
      <t>エン</t>
    </rPh>
    <rPh sb="15" eb="17">
      <t>ミマン</t>
    </rPh>
    <phoneticPr fontId="2"/>
  </si>
  <si>
    <t>100円/kg以上</t>
    <rPh sb="3" eb="4">
      <t>エン</t>
    </rPh>
    <rPh sb="7" eb="9">
      <t>イジョウ</t>
    </rPh>
    <phoneticPr fontId="2"/>
  </si>
  <si>
    <t>具体的に</t>
    <rPh sb="0" eb="3">
      <t>グタイテキ</t>
    </rPh>
    <phoneticPr fontId="2"/>
  </si>
  <si>
    <t>問10-2</t>
    <rPh sb="0" eb="1">
      <t>トイ</t>
    </rPh>
    <phoneticPr fontId="2"/>
  </si>
  <si>
    <t>値下げした</t>
    <rPh sb="0" eb="2">
      <t>ネサ</t>
    </rPh>
    <phoneticPr fontId="2"/>
  </si>
  <si>
    <t>値下げを検討している</t>
    <rPh sb="0" eb="2">
      <t>ネサ</t>
    </rPh>
    <rPh sb="4" eb="6">
      <t>ケントウ</t>
    </rPh>
    <phoneticPr fontId="2"/>
  </si>
  <si>
    <t>値下げは検討していない</t>
    <rPh sb="0" eb="2">
      <t>ネサ</t>
    </rPh>
    <rPh sb="4" eb="6">
      <t>ケントウ</t>
    </rPh>
    <phoneticPr fontId="2"/>
  </si>
  <si>
    <t>値上げを検討している</t>
    <rPh sb="0" eb="2">
      <t>ネア</t>
    </rPh>
    <rPh sb="4" eb="6">
      <t>ケントウ</t>
    </rPh>
    <phoneticPr fontId="2"/>
  </si>
  <si>
    <t>値上げした</t>
    <rPh sb="0" eb="2">
      <t>ネア</t>
    </rPh>
    <phoneticPr fontId="2"/>
  </si>
  <si>
    <t>【中間処理費用に関する設問】</t>
    <phoneticPr fontId="2"/>
  </si>
  <si>
    <t>問11-1</t>
    <phoneticPr fontId="2"/>
  </si>
  <si>
    <t>中間処理費用</t>
    <rPh sb="0" eb="6">
      <t>チュウカンショリヒヨウ</t>
    </rPh>
    <phoneticPr fontId="2"/>
  </si>
  <si>
    <t>シリコン系片面ガラス</t>
    <rPh sb="4" eb="5">
      <t>ケイ</t>
    </rPh>
    <rPh sb="5" eb="7">
      <t>カタメン</t>
    </rPh>
    <phoneticPr fontId="2"/>
  </si>
  <si>
    <t>シリコン系両面ガラス</t>
    <rPh sb="4" eb="5">
      <t>ケイ</t>
    </rPh>
    <rPh sb="5" eb="7">
      <t>リョウメン</t>
    </rPh>
    <phoneticPr fontId="2"/>
  </si>
  <si>
    <t>円/kg</t>
    <rPh sb="0" eb="1">
      <t>エン</t>
    </rPh>
    <phoneticPr fontId="2"/>
  </si>
  <si>
    <t>円/枚</t>
    <rPh sb="0" eb="1">
      <t>エン</t>
    </rPh>
    <rPh sb="2" eb="3">
      <t>マイ</t>
    </rPh>
    <phoneticPr fontId="2"/>
  </si>
  <si>
    <t>問11-2</t>
    <phoneticPr fontId="2"/>
  </si>
  <si>
    <t>個社名と共に費用を公表してよい</t>
    <rPh sb="0" eb="1">
      <t>コ</t>
    </rPh>
    <rPh sb="1" eb="3">
      <t>シャメイ</t>
    </rPh>
    <rPh sb="4" eb="5">
      <t>トモ</t>
    </rPh>
    <rPh sb="6" eb="8">
      <t>ヒヨウ</t>
    </rPh>
    <rPh sb="9" eb="11">
      <t>コウヒョウ</t>
    </rPh>
    <phoneticPr fontId="2"/>
  </si>
  <si>
    <t>社名を伏せれば費用を公表してよい</t>
    <rPh sb="0" eb="2">
      <t>シャメイ</t>
    </rPh>
    <rPh sb="3" eb="4">
      <t>フ</t>
    </rPh>
    <rPh sb="7" eb="9">
      <t>ヒヨウ</t>
    </rPh>
    <rPh sb="10" eb="12">
      <t>コウヒョウ</t>
    </rPh>
    <phoneticPr fontId="2"/>
  </si>
  <si>
    <t>社名を伏せても費用を公表しないでほしい</t>
    <rPh sb="0" eb="2">
      <t>シャメイ</t>
    </rPh>
    <rPh sb="3" eb="4">
      <t>フ</t>
    </rPh>
    <rPh sb="7" eb="9">
      <t>ヒヨウ</t>
    </rPh>
    <rPh sb="10" eb="12">
      <t>コウヒョウ</t>
    </rPh>
    <phoneticPr fontId="2"/>
  </si>
  <si>
    <t>問11-3</t>
    <rPh sb="0" eb="1">
      <t>トイ</t>
    </rPh>
    <phoneticPr fontId="2"/>
  </si>
  <si>
    <t>処理設備の稼働率</t>
    <phoneticPr fontId="2"/>
  </si>
  <si>
    <t>処理方法（高度リサイクル、一般破砕等）</t>
    <phoneticPr fontId="2"/>
  </si>
  <si>
    <t>ジャンクションボックス・配線等の付属物の有無</t>
    <phoneticPr fontId="2"/>
  </si>
  <si>
    <t>保管・仮置きの有無</t>
    <rPh sb="7" eb="9">
      <t>ウム</t>
    </rPh>
    <phoneticPr fontId="2"/>
  </si>
  <si>
    <t>処理残渣の発生量、及び処理単価</t>
    <rPh sb="9" eb="10">
      <t>オヨ</t>
    </rPh>
    <rPh sb="11" eb="15">
      <t>ショリタンカ</t>
    </rPh>
    <phoneticPr fontId="2"/>
  </si>
  <si>
    <t>7-1.</t>
    <phoneticPr fontId="2"/>
  </si>
  <si>
    <t>再資源化物（ガラス）の売却価格</t>
    <rPh sb="13" eb="15">
      <t>カカク</t>
    </rPh>
    <phoneticPr fontId="2"/>
  </si>
  <si>
    <t>7-2.</t>
    <phoneticPr fontId="2"/>
  </si>
  <si>
    <t>銀を含むセルシートの売却価格</t>
    <rPh sb="0" eb="1">
      <t>ギン</t>
    </rPh>
    <rPh sb="2" eb="3">
      <t>フク</t>
    </rPh>
    <rPh sb="12" eb="14">
      <t>カカク</t>
    </rPh>
    <phoneticPr fontId="2"/>
  </si>
  <si>
    <t>電力費・燃料費</t>
    <phoneticPr fontId="2"/>
  </si>
  <si>
    <t>人件費</t>
    <phoneticPr fontId="2"/>
  </si>
  <si>
    <t>保守・メンテナンス費</t>
    <rPh sb="0" eb="2">
      <t>ホシュ</t>
    </rPh>
    <rPh sb="9" eb="10">
      <t>ヒ</t>
    </rPh>
    <phoneticPr fontId="2"/>
  </si>
  <si>
    <t>自動化による人員・工数削減（設備投資金額を含まない前提で）</t>
    <rPh sb="0" eb="3">
      <t>ジドウカ</t>
    </rPh>
    <rPh sb="6" eb="8">
      <t>ジンイン</t>
    </rPh>
    <rPh sb="9" eb="11">
      <t>コウスウ</t>
    </rPh>
    <rPh sb="11" eb="13">
      <t>サクゲン</t>
    </rPh>
    <rPh sb="14" eb="18">
      <t>セツビトウシ</t>
    </rPh>
    <rPh sb="18" eb="20">
      <t>キンガク</t>
    </rPh>
    <rPh sb="21" eb="22">
      <t>フク</t>
    </rPh>
    <rPh sb="25" eb="27">
      <t>ゼンテイ</t>
    </rPh>
    <phoneticPr fontId="2"/>
  </si>
  <si>
    <t>【太陽光パネル専用処理以外の処理方法に関する設問】</t>
    <phoneticPr fontId="2"/>
  </si>
  <si>
    <t>問12-1</t>
    <rPh sb="0" eb="1">
      <t>トイ</t>
    </rPh>
    <phoneticPr fontId="2"/>
  </si>
  <si>
    <t>実績がある</t>
    <phoneticPr fontId="2"/>
  </si>
  <si>
    <t>実績はない</t>
    <phoneticPr fontId="2"/>
  </si>
  <si>
    <t>問12-2</t>
    <rPh sb="0" eb="1">
      <t>トイ</t>
    </rPh>
    <phoneticPr fontId="2"/>
  </si>
  <si>
    <t>解体廃棄物全般</t>
    <phoneticPr fontId="2"/>
  </si>
  <si>
    <t>建設系混合廃棄物</t>
    <phoneticPr fontId="2"/>
  </si>
  <si>
    <t>廃プラスチック類</t>
    <phoneticPr fontId="2"/>
  </si>
  <si>
    <t>金属くず</t>
    <phoneticPr fontId="2"/>
  </si>
  <si>
    <t>ガラスくず</t>
    <phoneticPr fontId="2"/>
  </si>
  <si>
    <t>がれき類</t>
    <phoneticPr fontId="2"/>
  </si>
  <si>
    <t>問12-3</t>
    <rPh sb="0" eb="1">
      <t>トイ</t>
    </rPh>
    <phoneticPr fontId="2"/>
  </si>
  <si>
    <t>汎用破砕機による破砕処理</t>
    <phoneticPr fontId="2"/>
  </si>
  <si>
    <t>選別処理（破砕や焼却処理前）</t>
    <phoneticPr fontId="2"/>
  </si>
  <si>
    <t>選別処理（破砕や焼却処理後）</t>
    <phoneticPr fontId="2"/>
  </si>
  <si>
    <t>焼却処理（発電、熱回収等を含む）</t>
    <phoneticPr fontId="2"/>
  </si>
  <si>
    <t>問12-4</t>
    <rPh sb="0" eb="1">
      <t>トイ</t>
    </rPh>
    <phoneticPr fontId="2"/>
  </si>
  <si>
    <t>特に何もしていない</t>
    <phoneticPr fontId="2"/>
  </si>
  <si>
    <t>配線・ケーブルの取り外し</t>
    <phoneticPr fontId="2"/>
  </si>
  <si>
    <t>ジャンクションボックスの取り外し</t>
    <phoneticPr fontId="2"/>
  </si>
  <si>
    <t>アルミフレームの取り外し</t>
    <phoneticPr fontId="2"/>
  </si>
  <si>
    <t>問12-5</t>
    <rPh sb="0" eb="1">
      <t>トイ</t>
    </rPh>
    <phoneticPr fontId="2"/>
  </si>
  <si>
    <t>金属類を回収・再資源化している</t>
    <phoneticPr fontId="2"/>
  </si>
  <si>
    <t>ガラス類を回収・再資源化している</t>
    <phoneticPr fontId="2"/>
  </si>
  <si>
    <t>焼却・熱回収している</t>
    <phoneticPr fontId="2"/>
  </si>
  <si>
    <t>焼却残渣を再資源化している</t>
    <rPh sb="0" eb="4">
      <t>ショウキャクザンサ</t>
    </rPh>
    <rPh sb="5" eb="9">
      <t>サイシゲンカ</t>
    </rPh>
    <phoneticPr fontId="2"/>
  </si>
  <si>
    <t>最終処分している</t>
    <phoneticPr fontId="2"/>
  </si>
  <si>
    <t>再資源化は行っていない</t>
    <phoneticPr fontId="2"/>
  </si>
  <si>
    <t>問13</t>
    <rPh sb="0" eb="1">
      <t>トイ</t>
    </rPh>
    <phoneticPr fontId="2"/>
  </si>
  <si>
    <t>破砕設備への負荷が大きい</t>
    <phoneticPr fontId="2"/>
  </si>
  <si>
    <t>ガラス・金属等の選別が難しい</t>
    <phoneticPr fontId="2"/>
  </si>
  <si>
    <t>売却可能な再生材量が減少する</t>
    <phoneticPr fontId="2"/>
  </si>
  <si>
    <t>処分費用が発生する残渣量が増加する</t>
    <phoneticPr fontId="2"/>
  </si>
  <si>
    <t>有害物質対応が必要となる</t>
    <phoneticPr fontId="2"/>
  </si>
  <si>
    <t>問14</t>
    <rPh sb="0" eb="1">
      <t>トイ</t>
    </rPh>
    <phoneticPr fontId="2"/>
  </si>
  <si>
    <t>14が4,5ならグレー</t>
    <phoneticPr fontId="2"/>
  </si>
  <si>
    <t>自社で収集・運搬している</t>
    <phoneticPr fontId="2"/>
  </si>
  <si>
    <t>外部の収集運搬事業者に委託している</t>
    <phoneticPr fontId="2"/>
  </si>
  <si>
    <t>案件により自社実施と外部委託の両方がある</t>
    <phoneticPr fontId="2"/>
  </si>
  <si>
    <t>収集・運搬には関与していない</t>
    <phoneticPr fontId="2"/>
  </si>
  <si>
    <t>問15-1</t>
    <rPh sb="0" eb="1">
      <t>トイ</t>
    </rPh>
    <phoneticPr fontId="2"/>
  </si>
  <si>
    <t>回答番号</t>
    <rPh sb="0" eb="4">
      <t>カイトウバンゴウ</t>
    </rPh>
    <phoneticPr fontId="2"/>
  </si>
  <si>
    <t>該当年度</t>
    <rPh sb="0" eb="4">
      <t>ガイトウネンド</t>
    </rPh>
    <phoneticPr fontId="2"/>
  </si>
  <si>
    <t>収集運搬重量・枚数</t>
    <rPh sb="0" eb="4">
      <t>シュウシュウウンパン</t>
    </rPh>
    <rPh sb="4" eb="6">
      <t>ジュウリョウ</t>
    </rPh>
    <rPh sb="7" eb="9">
      <t>マイスウ</t>
    </rPh>
    <phoneticPr fontId="2"/>
  </si>
  <si>
    <t>距離（km）</t>
    <rPh sb="0" eb="2">
      <t>キョリ</t>
    </rPh>
    <phoneticPr fontId="2"/>
  </si>
  <si>
    <t>収集運搬費用（税抜・円）</t>
    <rPh sb="0" eb="6">
      <t>シュウシュウウンパンヒヨウ</t>
    </rPh>
    <rPh sb="7" eb="9">
      <t>ゼイヌキ</t>
    </rPh>
    <rPh sb="10" eb="11">
      <t>エン</t>
    </rPh>
    <phoneticPr fontId="2"/>
  </si>
  <si>
    <t>実施形態（選択）</t>
    <rPh sb="0" eb="4">
      <t>ジッシケイタイ</t>
    </rPh>
    <rPh sb="5" eb="7">
      <t>センタク</t>
    </rPh>
    <phoneticPr fontId="2"/>
  </si>
  <si>
    <t>回答例</t>
    <rPh sb="0" eb="2">
      <t>カイトウレイ</t>
    </rPh>
    <phoneticPr fontId="2"/>
  </si>
  <si>
    <t>年度</t>
    <rPh sb="0" eb="2">
      <t>ネンド</t>
    </rPh>
    <phoneticPr fontId="2"/>
  </si>
  <si>
    <t>km</t>
    <phoneticPr fontId="2"/>
  </si>
  <si>
    <t>円</t>
    <rPh sb="0" eb="1">
      <t>エン</t>
    </rPh>
    <phoneticPr fontId="2"/>
  </si>
  <si>
    <t>１．自社実施</t>
    <rPh sb="2" eb="6">
      <t>ジシャジッシ</t>
    </rPh>
    <phoneticPr fontId="2"/>
  </si>
  <si>
    <t>２．外部委託</t>
    <rPh sb="2" eb="6">
      <t>ガイブイタク</t>
    </rPh>
    <phoneticPr fontId="2"/>
  </si>
  <si>
    <t>問15-2</t>
    <rPh sb="0" eb="1">
      <t>トイ</t>
    </rPh>
    <phoneticPr fontId="2"/>
  </si>
  <si>
    <t>１週間未満</t>
    <rPh sb="1" eb="5">
      <t>シュウカンミマン</t>
    </rPh>
    <phoneticPr fontId="2"/>
  </si>
  <si>
    <t>１週間以上１カ月未満</t>
    <rPh sb="1" eb="5">
      <t>シュウカンイジョウ</t>
    </rPh>
    <rPh sb="7" eb="10">
      <t>ゲツミマン</t>
    </rPh>
    <phoneticPr fontId="2"/>
  </si>
  <si>
    <t>１カ月以上３カ月未満</t>
    <rPh sb="2" eb="3">
      <t>ゲツ</t>
    </rPh>
    <rPh sb="3" eb="5">
      <t>イジョウ</t>
    </rPh>
    <rPh sb="7" eb="8">
      <t>ゲツ</t>
    </rPh>
    <rPh sb="8" eb="10">
      <t>ミマン</t>
    </rPh>
    <phoneticPr fontId="2"/>
  </si>
  <si>
    <t>３カ月以上６カ月未満</t>
    <rPh sb="2" eb="3">
      <t>ゲツ</t>
    </rPh>
    <rPh sb="3" eb="5">
      <t>イジョウ</t>
    </rPh>
    <rPh sb="7" eb="8">
      <t>ゲツ</t>
    </rPh>
    <rPh sb="8" eb="10">
      <t>ミマン</t>
    </rPh>
    <phoneticPr fontId="2"/>
  </si>
  <si>
    <t>６カ月以上</t>
    <rPh sb="2" eb="3">
      <t>ゲツ</t>
    </rPh>
    <rPh sb="3" eb="5">
      <t>イジョウ</t>
    </rPh>
    <phoneticPr fontId="2"/>
  </si>
  <si>
    <t>問17</t>
    <phoneticPr fontId="2"/>
  </si>
  <si>
    <t>問15-1の回答番号</t>
    <rPh sb="0" eb="1">
      <t>トイ</t>
    </rPh>
    <rPh sb="6" eb="10">
      <t>カイトウバンゴウ</t>
    </rPh>
    <phoneticPr fontId="2"/>
  </si>
  <si>
    <t>2.</t>
    <phoneticPr fontId="2"/>
  </si>
  <si>
    <t>分割数量</t>
    <rPh sb="0" eb="4">
      <t>ブンカツスウリョウ</t>
    </rPh>
    <phoneticPr fontId="2"/>
  </si>
  <si>
    <t>kgずつ</t>
    <phoneticPr fontId="2"/>
  </si>
  <si>
    <t>１．と２．のいずれも該当せず、単一の事業場からの排出を１回で運搬したケースのみであった</t>
    <phoneticPr fontId="2"/>
  </si>
  <si>
    <t>問18</t>
    <rPh sb="0" eb="1">
      <t>トイ</t>
    </rPh>
    <phoneticPr fontId="2"/>
  </si>
  <si>
    <t>自社で排出場所から直接搬入</t>
    <rPh sb="0" eb="2">
      <t>ジシャ</t>
    </rPh>
    <phoneticPr fontId="2"/>
  </si>
  <si>
    <t>保管・集約後に自社で搬入</t>
    <rPh sb="7" eb="9">
      <t>ジシャ</t>
    </rPh>
    <phoneticPr fontId="2"/>
  </si>
  <si>
    <t>複数現場を巡回して自社で回収</t>
    <rPh sb="9" eb="11">
      <t>ジシャ</t>
    </rPh>
    <phoneticPr fontId="2"/>
  </si>
  <si>
    <t>他廃棄物と混載して自社で運搬</t>
    <rPh sb="9" eb="11">
      <t>ジシャ</t>
    </rPh>
    <phoneticPr fontId="2"/>
  </si>
  <si>
    <t>収集運搬は外部委託している</t>
    <phoneticPr fontId="2"/>
  </si>
  <si>
    <t>【太陽光パネルのリユースに関する質問】※問19~26は、リユースを実施している方のみご回答ください。</t>
    <rPh sb="13" eb="14">
      <t>カン</t>
    </rPh>
    <rPh sb="16" eb="18">
      <t>シツモン</t>
    </rPh>
    <phoneticPr fontId="2"/>
  </si>
  <si>
    <t>廃棄物</t>
    <phoneticPr fontId="2"/>
  </si>
  <si>
    <t>無償引渡し</t>
    <phoneticPr fontId="2"/>
  </si>
  <si>
    <t>問20</t>
    <phoneticPr fontId="2"/>
  </si>
  <si>
    <t>問20-1</t>
    <phoneticPr fontId="2"/>
  </si>
  <si>
    <t>事業領域</t>
    <rPh sb="0" eb="4">
      <t>ジギョウリョウイキ</t>
    </rPh>
    <phoneticPr fontId="2"/>
  </si>
  <si>
    <t>業務・役割イメージ</t>
    <rPh sb="0" eb="2">
      <t>ギョウム</t>
    </rPh>
    <rPh sb="3" eb="5">
      <t>ヤクワリ</t>
    </rPh>
    <phoneticPr fontId="2"/>
  </si>
  <si>
    <t>リユース受付・相談</t>
    <rPh sb="4" eb="6">
      <t>ウケツケ</t>
    </rPh>
    <rPh sb="7" eb="9">
      <t>ソウダン</t>
    </rPh>
    <phoneticPr fontId="2"/>
  </si>
  <si>
    <t>‐太陽光パネルのリユース・買取に係る窓口対応</t>
    <rPh sb="13" eb="15">
      <t>カイトリ</t>
    </rPh>
    <rPh sb="16" eb="17">
      <t>カカ</t>
    </rPh>
    <rPh sb="18" eb="20">
      <t>マドグチ</t>
    </rPh>
    <rPh sb="20" eb="22">
      <t>タイオウ</t>
    </rPh>
    <phoneticPr fontId="2"/>
  </si>
  <si>
    <t>現地検査・診断</t>
    <rPh sb="0" eb="2">
      <t>ゲンチ</t>
    </rPh>
    <rPh sb="2" eb="4">
      <t>ケンサ</t>
    </rPh>
    <rPh sb="5" eb="7">
      <t>シンダン</t>
    </rPh>
    <phoneticPr fontId="2"/>
  </si>
  <si>
    <t>‐発電施設や保管倉庫に赴いて行う性能検査や診断</t>
    <rPh sb="1" eb="5">
      <t>ハツデンシセツ</t>
    </rPh>
    <rPh sb="6" eb="8">
      <t>ホカン</t>
    </rPh>
    <rPh sb="8" eb="10">
      <t>ソウコ</t>
    </rPh>
    <rPh sb="11" eb="12">
      <t>オモム</t>
    </rPh>
    <rPh sb="14" eb="15">
      <t>オコナ</t>
    </rPh>
    <rPh sb="16" eb="20">
      <t>セイノウケンサ</t>
    </rPh>
    <rPh sb="21" eb="23">
      <t>シンダン</t>
    </rPh>
    <phoneticPr fontId="2"/>
  </si>
  <si>
    <t>施設内での検査</t>
    <rPh sb="0" eb="2">
      <t>シセツ</t>
    </rPh>
    <rPh sb="2" eb="3">
      <t>ナイ</t>
    </rPh>
    <rPh sb="5" eb="7">
      <t>ケンサ</t>
    </rPh>
    <phoneticPr fontId="2"/>
  </si>
  <si>
    <t>‐自社施設に持ち込んで実施する性能検査等</t>
    <rPh sb="1" eb="3">
      <t>ジシャ</t>
    </rPh>
    <rPh sb="3" eb="5">
      <t>シセツ</t>
    </rPh>
    <rPh sb="6" eb="7">
      <t>モ</t>
    </rPh>
    <rPh sb="8" eb="9">
      <t>コ</t>
    </rPh>
    <rPh sb="11" eb="13">
      <t>ジッシ</t>
    </rPh>
    <rPh sb="15" eb="19">
      <t>セイノウケンサ</t>
    </rPh>
    <rPh sb="19" eb="20">
      <t>ナド</t>
    </rPh>
    <phoneticPr fontId="2"/>
  </si>
  <si>
    <t>発電事業者への販売</t>
    <rPh sb="0" eb="5">
      <t>ハツデンジギョウシャ</t>
    </rPh>
    <rPh sb="7" eb="9">
      <t>ハンバイ</t>
    </rPh>
    <phoneticPr fontId="2"/>
  </si>
  <si>
    <t>‐発電事業者に対する直接販売</t>
    <rPh sb="1" eb="6">
      <t>ハツデンジギョウシャ</t>
    </rPh>
    <rPh sb="7" eb="8">
      <t>タイ</t>
    </rPh>
    <rPh sb="10" eb="14">
      <t>チョクセツハンバイ</t>
    </rPh>
    <phoneticPr fontId="2"/>
  </si>
  <si>
    <t>商社・代理店への販売（国内）</t>
    <rPh sb="0" eb="2">
      <t>ショウシャ</t>
    </rPh>
    <rPh sb="3" eb="6">
      <t>ダイリテン</t>
    </rPh>
    <rPh sb="8" eb="10">
      <t>ハンバイ</t>
    </rPh>
    <rPh sb="11" eb="13">
      <t>コクナイ</t>
    </rPh>
    <phoneticPr fontId="2"/>
  </si>
  <si>
    <t>‐商社や代理店への販売（国内向け）</t>
    <rPh sb="1" eb="3">
      <t>ショウシャ</t>
    </rPh>
    <rPh sb="4" eb="7">
      <t>ダイリテン</t>
    </rPh>
    <rPh sb="9" eb="11">
      <t>ハンバイ</t>
    </rPh>
    <rPh sb="12" eb="14">
      <t>コクナイ</t>
    </rPh>
    <rPh sb="14" eb="15">
      <t>ム</t>
    </rPh>
    <phoneticPr fontId="2"/>
  </si>
  <si>
    <t>商社・代理店への販売（海外）</t>
    <rPh sb="0" eb="2">
      <t>ショウシャ</t>
    </rPh>
    <rPh sb="3" eb="6">
      <t>ダイリテン</t>
    </rPh>
    <rPh sb="8" eb="10">
      <t>ハンバイ</t>
    </rPh>
    <rPh sb="11" eb="13">
      <t>カイガイ</t>
    </rPh>
    <phoneticPr fontId="2"/>
  </si>
  <si>
    <t>‐商社や代理店への販売（海外向け）</t>
    <rPh sb="1" eb="3">
      <t>ショウシャ</t>
    </rPh>
    <rPh sb="4" eb="7">
      <t>ダイリテン</t>
    </rPh>
    <rPh sb="9" eb="11">
      <t>ハンバイ</t>
    </rPh>
    <rPh sb="12" eb="15">
      <t>カイガイム</t>
    </rPh>
    <phoneticPr fontId="2"/>
  </si>
  <si>
    <t>リユース品の輸送</t>
    <rPh sb="4" eb="5">
      <t>ヒン</t>
    </rPh>
    <rPh sb="6" eb="8">
      <t>ユソウ</t>
    </rPh>
    <phoneticPr fontId="2"/>
  </si>
  <si>
    <t>‐自社で輸送等まで実施（輸送時の破損等は自社帰責）</t>
    <rPh sb="1" eb="3">
      <t>ジシャ</t>
    </rPh>
    <rPh sb="4" eb="6">
      <t>ユソウ</t>
    </rPh>
    <rPh sb="6" eb="7">
      <t>トウ</t>
    </rPh>
    <rPh sb="9" eb="11">
      <t>ジッシ</t>
    </rPh>
    <rPh sb="12" eb="15">
      <t>ユソウジ</t>
    </rPh>
    <rPh sb="16" eb="19">
      <t>ハソントウ</t>
    </rPh>
    <rPh sb="20" eb="24">
      <t>ジシャキセキ</t>
    </rPh>
    <phoneticPr fontId="2"/>
  </si>
  <si>
    <t>その他 業務１（具体的に）</t>
    <rPh sb="2" eb="3">
      <t>ホカ</t>
    </rPh>
    <rPh sb="4" eb="6">
      <t>ギョウム</t>
    </rPh>
    <phoneticPr fontId="2"/>
  </si>
  <si>
    <t>その他 業務２（具体的に）</t>
    <rPh sb="2" eb="3">
      <t>ホカ</t>
    </rPh>
    <rPh sb="4" eb="6">
      <t>ギョウム</t>
    </rPh>
    <phoneticPr fontId="2"/>
  </si>
  <si>
    <t>※選択肢 "○" は「貴社が必ず手掛けられている業務・役割」を示します。</t>
    <rPh sb="1" eb="4">
      <t>センタクシ</t>
    </rPh>
    <rPh sb="11" eb="13">
      <t>キシャ</t>
    </rPh>
    <rPh sb="14" eb="15">
      <t>カナラ</t>
    </rPh>
    <rPh sb="16" eb="18">
      <t>テガ</t>
    </rPh>
    <rPh sb="24" eb="26">
      <t>ギョウム</t>
    </rPh>
    <rPh sb="27" eb="29">
      <t>ヤクワリ</t>
    </rPh>
    <rPh sb="31" eb="32">
      <t>シメ</t>
    </rPh>
    <phoneticPr fontId="2"/>
  </si>
  <si>
    <t>※選択肢 "△" は「購入者との契約によって手掛けない場合がある業務・役割」を示します。</t>
    <rPh sb="1" eb="4">
      <t>センタクシ</t>
    </rPh>
    <rPh sb="11" eb="14">
      <t>コウニュウシャ</t>
    </rPh>
    <rPh sb="16" eb="18">
      <t>ケイヤク</t>
    </rPh>
    <rPh sb="22" eb="24">
      <t>テガ</t>
    </rPh>
    <rPh sb="27" eb="29">
      <t>バアイ</t>
    </rPh>
    <rPh sb="32" eb="34">
      <t>ギョウム</t>
    </rPh>
    <rPh sb="35" eb="37">
      <t>ヤクワリ</t>
    </rPh>
    <rPh sb="39" eb="40">
      <t>シメ</t>
    </rPh>
    <phoneticPr fontId="2"/>
  </si>
  <si>
    <t>問20-2</t>
    <phoneticPr fontId="2"/>
  </si>
  <si>
    <t>可能な限り、枚数単位とkg単位の双方をご回答ください。</t>
    <rPh sb="0" eb="2">
      <t>カノウ</t>
    </rPh>
    <rPh sb="3" eb="4">
      <t>カギ</t>
    </rPh>
    <rPh sb="6" eb="10">
      <t>マイスウタンイ</t>
    </rPh>
    <rPh sb="13" eb="15">
      <t>タンイ</t>
    </rPh>
    <rPh sb="16" eb="18">
      <t>ソウホウ</t>
    </rPh>
    <rPh sb="20" eb="22">
      <t>カイトウ</t>
    </rPh>
    <phoneticPr fontId="2"/>
  </si>
  <si>
    <t>枚数単位</t>
    <rPh sb="0" eb="4">
      <t>マイスウタンイ</t>
    </rPh>
    <phoneticPr fontId="2"/>
  </si>
  <si>
    <t>太陽光パネル搬入元</t>
    <rPh sb="6" eb="9">
      <t>ハンニュウモト</t>
    </rPh>
    <phoneticPr fontId="2"/>
  </si>
  <si>
    <t>使用済品</t>
    <rPh sb="0" eb="4">
      <t>シヨウスミヒン</t>
    </rPh>
    <phoneticPr fontId="2"/>
  </si>
  <si>
    <r>
      <t>未使用品</t>
    </r>
    <r>
      <rPr>
        <b/>
        <u/>
        <vertAlign val="superscript"/>
        <sz val="11"/>
        <color theme="1"/>
        <rFont val="Meiryo UI"/>
        <family val="3"/>
        <charset val="128"/>
      </rPr>
      <t>※1</t>
    </r>
    <rPh sb="0" eb="4">
      <t>ミシヨウヒン</t>
    </rPh>
    <phoneticPr fontId="2"/>
  </si>
  <si>
    <t>取扱い合計</t>
    <rPh sb="0" eb="2">
      <t>トリアツカ</t>
    </rPh>
    <rPh sb="3" eb="5">
      <t>ゴウケイ</t>
    </rPh>
    <phoneticPr fontId="2"/>
  </si>
  <si>
    <t>発電事業者（１回あたりの受け入れ量が1,000枚以上）</t>
    <rPh sb="0" eb="5">
      <t>ハツデンジギョウシャ</t>
    </rPh>
    <rPh sb="7" eb="8">
      <t>カイ</t>
    </rPh>
    <rPh sb="12" eb="13">
      <t>ウ</t>
    </rPh>
    <rPh sb="14" eb="15">
      <t>イ</t>
    </rPh>
    <rPh sb="16" eb="17">
      <t>リョウ</t>
    </rPh>
    <rPh sb="23" eb="26">
      <t>マイイジョウ</t>
    </rPh>
    <phoneticPr fontId="2"/>
  </si>
  <si>
    <t>→</t>
    <phoneticPr fontId="2"/>
  </si>
  <si>
    <t>発電事業者（１回あたりの受け入れ量が1,000枚未満）</t>
    <rPh sb="0" eb="5">
      <t>ハツデンジギョウシャ</t>
    </rPh>
    <rPh sb="7" eb="8">
      <t>カイ</t>
    </rPh>
    <rPh sb="12" eb="13">
      <t>ウ</t>
    </rPh>
    <rPh sb="14" eb="15">
      <t>イ</t>
    </rPh>
    <rPh sb="16" eb="17">
      <t>リョウ</t>
    </rPh>
    <rPh sb="23" eb="24">
      <t>マイ</t>
    </rPh>
    <rPh sb="24" eb="26">
      <t>ミマン</t>
    </rPh>
    <phoneticPr fontId="2"/>
  </si>
  <si>
    <t>保守・管理事業者</t>
    <rPh sb="0" eb="2">
      <t>ホシュ</t>
    </rPh>
    <rPh sb="3" eb="5">
      <t>カンリ</t>
    </rPh>
    <rPh sb="5" eb="7">
      <t>ジギョウ</t>
    </rPh>
    <rPh sb="7" eb="8">
      <t>シャ</t>
    </rPh>
    <phoneticPr fontId="2"/>
  </si>
  <si>
    <t>撤去・解体事業者</t>
    <rPh sb="0" eb="2">
      <t>テッキョ</t>
    </rPh>
    <rPh sb="3" eb="8">
      <t>カイタイジギョウシャ</t>
    </rPh>
    <phoneticPr fontId="2"/>
  </si>
  <si>
    <t>新品パネル小売事業者</t>
    <rPh sb="0" eb="2">
      <t>シンヒン</t>
    </rPh>
    <rPh sb="5" eb="10">
      <t>コウリジギョウシャ</t>
    </rPh>
    <phoneticPr fontId="2"/>
  </si>
  <si>
    <t>2026年４月時点 在庫</t>
    <rPh sb="4" eb="5">
      <t>ネン</t>
    </rPh>
    <rPh sb="6" eb="7">
      <t>ガツ</t>
    </rPh>
    <rPh sb="7" eb="9">
      <t>ジテン</t>
    </rPh>
    <rPh sb="10" eb="12">
      <t>ザイコ</t>
    </rPh>
    <phoneticPr fontId="2"/>
  </si>
  <si>
    <t>※1未使用品・・・新古品、過剰在庫品、等</t>
    <rPh sb="2" eb="6">
      <t>ミシヨウヒン</t>
    </rPh>
    <rPh sb="9" eb="12">
      <t>シンコヒン</t>
    </rPh>
    <rPh sb="13" eb="18">
      <t>カジョウザイコヒン</t>
    </rPh>
    <rPh sb="19" eb="20">
      <t>ナド</t>
    </rPh>
    <phoneticPr fontId="2"/>
  </si>
  <si>
    <t>kg単位</t>
    <rPh sb="2" eb="4">
      <t>タンイ</t>
    </rPh>
    <phoneticPr fontId="2"/>
  </si>
  <si>
    <r>
      <t>発電事業者（１回あたりの受け入れ量が1,000枚</t>
    </r>
    <r>
      <rPr>
        <vertAlign val="superscript"/>
        <sz val="11"/>
        <rFont val="Meiryo UI"/>
        <family val="3"/>
        <charset val="128"/>
      </rPr>
      <t>※2</t>
    </r>
    <r>
      <rPr>
        <sz val="11"/>
        <rFont val="Meiryo UI"/>
        <family val="3"/>
        <charset val="128"/>
      </rPr>
      <t>以上）</t>
    </r>
    <rPh sb="0" eb="5">
      <t>ハツデンジギョウシャ</t>
    </rPh>
    <rPh sb="7" eb="8">
      <t>カイ</t>
    </rPh>
    <rPh sb="12" eb="13">
      <t>ウ</t>
    </rPh>
    <rPh sb="14" eb="15">
      <t>イ</t>
    </rPh>
    <rPh sb="16" eb="17">
      <t>リョウ</t>
    </rPh>
    <rPh sb="23" eb="24">
      <t>マイ</t>
    </rPh>
    <rPh sb="26" eb="28">
      <t>イジョウ</t>
    </rPh>
    <phoneticPr fontId="2"/>
  </si>
  <si>
    <r>
      <t>発電事業者（１回あたりの受け入れ量が1,000枚</t>
    </r>
    <r>
      <rPr>
        <vertAlign val="superscript"/>
        <sz val="11"/>
        <rFont val="Meiryo UI"/>
        <family val="3"/>
        <charset val="128"/>
      </rPr>
      <t>※2</t>
    </r>
    <r>
      <rPr>
        <sz val="11"/>
        <rFont val="Meiryo UI"/>
        <family val="3"/>
        <charset val="128"/>
      </rPr>
      <t>未満）</t>
    </r>
    <rPh sb="0" eb="5">
      <t>ハツデンジギョウシャ</t>
    </rPh>
    <rPh sb="7" eb="8">
      <t>カイ</t>
    </rPh>
    <rPh sb="12" eb="13">
      <t>ウ</t>
    </rPh>
    <rPh sb="14" eb="15">
      <t>イ</t>
    </rPh>
    <rPh sb="16" eb="17">
      <t>リョウ</t>
    </rPh>
    <rPh sb="23" eb="24">
      <t>マイ</t>
    </rPh>
    <rPh sb="26" eb="28">
      <t>ミマン</t>
    </rPh>
    <phoneticPr fontId="2"/>
  </si>
  <si>
    <t>※1 未使用品・・・新古品、過剰在庫品、等</t>
    <rPh sb="3" eb="7">
      <t>ミシヨウヒン</t>
    </rPh>
    <rPh sb="10" eb="13">
      <t>シンコヒン</t>
    </rPh>
    <rPh sb="14" eb="19">
      <t>カジョウザイコヒン</t>
    </rPh>
    <rPh sb="20" eb="21">
      <t>ナド</t>
    </rPh>
    <phoneticPr fontId="2"/>
  </si>
  <si>
    <t>※2 太陽光パネル1,000枚は、おおよそ20,000kgに該当します。</t>
    <rPh sb="3" eb="6">
      <t>タイヨウコウ</t>
    </rPh>
    <rPh sb="14" eb="15">
      <t>マイ</t>
    </rPh>
    <rPh sb="30" eb="32">
      <t>ガイトウ</t>
    </rPh>
    <phoneticPr fontId="2"/>
  </si>
  <si>
    <t>問21</t>
    <phoneticPr fontId="2"/>
  </si>
  <si>
    <t>問21-1</t>
    <phoneticPr fontId="2"/>
  </si>
  <si>
    <t>大分類</t>
    <rPh sb="0" eb="3">
      <t>ダイブンルイ</t>
    </rPh>
    <phoneticPr fontId="2"/>
  </si>
  <si>
    <t>情報項目</t>
    <rPh sb="0" eb="4">
      <t>ジョウホウコウモク</t>
    </rPh>
    <phoneticPr fontId="2"/>
  </si>
  <si>
    <t>製品情報等</t>
    <rPh sb="0" eb="2">
      <t>セイヒン</t>
    </rPh>
    <rPh sb="2" eb="4">
      <t>ジョウホウ</t>
    </rPh>
    <rPh sb="4" eb="5">
      <t>トウ</t>
    </rPh>
    <phoneticPr fontId="2"/>
  </si>
  <si>
    <t>メーカー</t>
    <phoneticPr fontId="2"/>
  </si>
  <si>
    <t>型式</t>
    <rPh sb="0" eb="2">
      <t>カタシキ</t>
    </rPh>
    <phoneticPr fontId="2"/>
  </si>
  <si>
    <t>製造番号（S/N）</t>
    <rPh sb="0" eb="4">
      <t>セイゾウバンゴウ</t>
    </rPh>
    <phoneticPr fontId="2"/>
  </si>
  <si>
    <t>太陽光パネル種別（結晶系、薄膜系、等）</t>
  </si>
  <si>
    <t>公称最大出力</t>
    <rPh sb="0" eb="1">
      <t>コウ</t>
    </rPh>
    <rPh sb="1" eb="2">
      <t>ショウ</t>
    </rPh>
    <rPh sb="2" eb="6">
      <t>サイダイシュツリョク</t>
    </rPh>
    <phoneticPr fontId="2"/>
  </si>
  <si>
    <t>枚数</t>
    <rPh sb="0" eb="2">
      <t>マイスウ</t>
    </rPh>
    <phoneticPr fontId="2"/>
  </si>
  <si>
    <t>7.</t>
    <phoneticPr fontId="2"/>
  </si>
  <si>
    <t>外形寸法・サイズ</t>
    <rPh sb="0" eb="4">
      <t>ガイケイスンポウ</t>
    </rPh>
    <phoneticPr fontId="2"/>
  </si>
  <si>
    <t>8.</t>
    <phoneticPr fontId="2"/>
  </si>
  <si>
    <t>運転情報</t>
    <rPh sb="0" eb="4">
      <t>ウンテンジョウホウ</t>
    </rPh>
    <phoneticPr fontId="2"/>
  </si>
  <si>
    <t>運転開始年月日</t>
    <rPh sb="0" eb="7">
      <t>ウンテンカイシネンガッピ</t>
    </rPh>
    <phoneticPr fontId="2"/>
  </si>
  <si>
    <t>運転年数・使用年数</t>
    <rPh sb="0" eb="4">
      <t>ウンテンネンスウ</t>
    </rPh>
    <rPh sb="5" eb="9">
      <t>シヨウネンスウ</t>
    </rPh>
    <phoneticPr fontId="2"/>
  </si>
  <si>
    <t>状態・状況</t>
    <rPh sb="0" eb="2">
      <t>ジョウタイ</t>
    </rPh>
    <rPh sb="3" eb="5">
      <t>ジョウキョウ</t>
    </rPh>
    <phoneticPr fontId="2"/>
  </si>
  <si>
    <t>排出要因</t>
    <rPh sb="0" eb="4">
      <t>ハイシュツヨウイン</t>
    </rPh>
    <phoneticPr fontId="2"/>
  </si>
  <si>
    <t>状態（運転中または撤去済、等）</t>
    <rPh sb="0" eb="2">
      <t>ジョウタイ</t>
    </rPh>
    <rPh sb="3" eb="6">
      <t>ウンテンナカ</t>
    </rPh>
    <rPh sb="9" eb="12">
      <t>テッキョスミ</t>
    </rPh>
    <rPh sb="13" eb="14">
      <t>ナド</t>
    </rPh>
    <phoneticPr fontId="2"/>
  </si>
  <si>
    <t>太陽光パネルの状態  （表面ガラス割れ、汚れの有無、等）</t>
    <rPh sb="7" eb="9">
      <t>ジョウタイ</t>
    </rPh>
    <rPh sb="12" eb="14">
      <t>ヒョウメン</t>
    </rPh>
    <rPh sb="17" eb="18">
      <t>ワ</t>
    </rPh>
    <rPh sb="20" eb="21">
      <t>ヨゴ</t>
    </rPh>
    <rPh sb="23" eb="25">
      <t>ウム</t>
    </rPh>
    <rPh sb="26" eb="27">
      <t>ナド</t>
    </rPh>
    <phoneticPr fontId="2"/>
  </si>
  <si>
    <t>メンテナンス結果</t>
    <rPh sb="6" eb="8">
      <t>ケッカ</t>
    </rPh>
    <phoneticPr fontId="2"/>
  </si>
  <si>
    <t>発電実績データ</t>
    <rPh sb="0" eb="4">
      <t>ハツデンジッセキ</t>
    </rPh>
    <phoneticPr fontId="2"/>
  </si>
  <si>
    <t>PR値</t>
    <rPh sb="2" eb="3">
      <t>アタイ</t>
    </rPh>
    <phoneticPr fontId="2"/>
  </si>
  <si>
    <t>絶縁抵抗検査の結果、等</t>
    <rPh sb="0" eb="6">
      <t>ゼツエンテイコウケンサ</t>
    </rPh>
    <rPh sb="7" eb="9">
      <t>ケッカ</t>
    </rPh>
    <rPh sb="10" eb="11">
      <t>ナド</t>
    </rPh>
    <phoneticPr fontId="2"/>
  </si>
  <si>
    <t>写真データ連携</t>
    <rPh sb="0" eb="2">
      <t>シャシン</t>
    </rPh>
    <rPh sb="5" eb="7">
      <t>レンケイ</t>
    </rPh>
    <phoneticPr fontId="2"/>
  </si>
  <si>
    <t>太陽光パネル表面</t>
    <rPh sb="6" eb="8">
      <t>ヒョウメン</t>
    </rPh>
    <phoneticPr fontId="2"/>
  </si>
  <si>
    <t>銘板（製品情報部分）</t>
    <rPh sb="0" eb="2">
      <t>メイバン</t>
    </rPh>
    <rPh sb="3" eb="7">
      <t>セイヒンジョウホウ</t>
    </rPh>
    <rPh sb="7" eb="9">
      <t>ブブン</t>
    </rPh>
    <phoneticPr fontId="2"/>
  </si>
  <si>
    <t>その他 情報</t>
    <rPh sb="2" eb="3">
      <t>ホカ</t>
    </rPh>
    <rPh sb="4" eb="6">
      <t>ジョウホウ</t>
    </rPh>
    <phoneticPr fontId="2"/>
  </si>
  <si>
    <t>求めている情報、データがある（具体的に）</t>
    <rPh sb="0" eb="1">
      <t>モト</t>
    </rPh>
    <rPh sb="5" eb="7">
      <t>ジョウホウ</t>
    </rPh>
    <phoneticPr fontId="2"/>
  </si>
  <si>
    <t>問21-2</t>
    <phoneticPr fontId="2"/>
  </si>
  <si>
    <t>例：運転年数10年以内のみ取り扱う、国産メーカーのみ取り扱う、出力●W以上のみ取り扱う、等</t>
    <rPh sb="0" eb="1">
      <t>レイ</t>
    </rPh>
    <rPh sb="2" eb="6">
      <t>ウンテンネンスウ</t>
    </rPh>
    <rPh sb="8" eb="9">
      <t>ネン</t>
    </rPh>
    <rPh sb="9" eb="11">
      <t>イナイ</t>
    </rPh>
    <rPh sb="13" eb="14">
      <t>ト</t>
    </rPh>
    <rPh sb="15" eb="16">
      <t>アツカ</t>
    </rPh>
    <rPh sb="18" eb="20">
      <t>コクサン</t>
    </rPh>
    <rPh sb="26" eb="27">
      <t>ト</t>
    </rPh>
    <rPh sb="28" eb="29">
      <t>アツカ</t>
    </rPh>
    <rPh sb="31" eb="33">
      <t>シュツリョク</t>
    </rPh>
    <rPh sb="35" eb="37">
      <t>イジョウ</t>
    </rPh>
    <rPh sb="39" eb="40">
      <t>ト</t>
    </rPh>
    <rPh sb="41" eb="42">
      <t>アツカ</t>
    </rPh>
    <rPh sb="44" eb="45">
      <t>ナド</t>
    </rPh>
    <phoneticPr fontId="2"/>
  </si>
  <si>
    <t>問21-3</t>
    <phoneticPr fontId="2"/>
  </si>
  <si>
    <t>現地検査</t>
    <rPh sb="0" eb="4">
      <t>ゲンチケンサ</t>
    </rPh>
    <phoneticPr fontId="2"/>
  </si>
  <si>
    <t>１．必ず実施する</t>
  </si>
  <si>
    <t>問21-4</t>
    <phoneticPr fontId="2"/>
  </si>
  <si>
    <t>現地検査の場合</t>
    <rPh sb="0" eb="4">
      <t>ゲンチケンサ</t>
    </rPh>
    <rPh sb="5" eb="7">
      <t>バアイ</t>
    </rPh>
    <phoneticPr fontId="2"/>
  </si>
  <si>
    <t>検査項目</t>
    <rPh sb="0" eb="4">
      <t>ケンサコウモク</t>
    </rPh>
    <phoneticPr fontId="2"/>
  </si>
  <si>
    <t>必須検査としている場合、その理由</t>
    <rPh sb="0" eb="4">
      <t>ヒッスケンサ</t>
    </rPh>
    <rPh sb="9" eb="11">
      <t>バアイ</t>
    </rPh>
    <rPh sb="14" eb="16">
      <t>リユウ</t>
    </rPh>
    <phoneticPr fontId="2"/>
  </si>
  <si>
    <t>EL検査</t>
    <rPh sb="2" eb="4">
      <t>ケンサ</t>
    </rPh>
    <phoneticPr fontId="2"/>
  </si>
  <si>
    <t>絶縁抵抗測定</t>
    <rPh sb="0" eb="6">
      <t>ゼツエンテイコウソクテイ</t>
    </rPh>
    <phoneticPr fontId="2"/>
  </si>
  <si>
    <t>開放電圧試験</t>
    <rPh sb="0" eb="6">
      <t>カイホウデンアツシケン</t>
    </rPh>
    <phoneticPr fontId="2"/>
  </si>
  <si>
    <t>インピーダンス測定</t>
    <rPh sb="7" eb="9">
      <t>ソクテイ</t>
    </rPh>
    <phoneticPr fontId="2"/>
  </si>
  <si>
    <t>IR検査</t>
    <rPh sb="2" eb="4">
      <t>ケンサ</t>
    </rPh>
    <phoneticPr fontId="2"/>
  </si>
  <si>
    <t>その他検査</t>
    <rPh sb="2" eb="3">
      <t>ホカ</t>
    </rPh>
    <rPh sb="3" eb="5">
      <t>ケンサ</t>
    </rPh>
    <phoneticPr fontId="2"/>
  </si>
  <si>
    <t>※「必須検査」は "○"を、「購入者の要望に応じて検査できる項目」は "△"を選択ください。</t>
    <rPh sb="2" eb="6">
      <t>ヒッスケンサ</t>
    </rPh>
    <rPh sb="25" eb="27">
      <t>ケンサ</t>
    </rPh>
    <rPh sb="39" eb="41">
      <t>センタク</t>
    </rPh>
    <phoneticPr fontId="2"/>
  </si>
  <si>
    <t>現地検査で導入・使用している機器（代表的なもの）</t>
    <rPh sb="0" eb="4">
      <t>ゲンチケンサ</t>
    </rPh>
    <rPh sb="5" eb="7">
      <t>ドウニュウ</t>
    </rPh>
    <rPh sb="8" eb="10">
      <t>シヨウ</t>
    </rPh>
    <rPh sb="14" eb="16">
      <t>キキ</t>
    </rPh>
    <rPh sb="17" eb="20">
      <t>ダイヒョウテキ</t>
    </rPh>
    <phoneticPr fontId="2"/>
  </si>
  <si>
    <t>機器名称・メーカー名称</t>
    <rPh sb="0" eb="4">
      <t>キキメイショウ</t>
    </rPh>
    <rPh sb="9" eb="11">
      <t>メイショウ</t>
    </rPh>
    <phoneticPr fontId="2"/>
  </si>
  <si>
    <t>型式（モデル）</t>
    <rPh sb="0" eb="2">
      <t>カタシキ</t>
    </rPh>
    <phoneticPr fontId="2"/>
  </si>
  <si>
    <t>導入事由</t>
    <rPh sb="0" eb="4">
      <t>ドウニュウジユウ</t>
    </rPh>
    <phoneticPr fontId="2"/>
  </si>
  <si>
    <t>現地検査での検査の実施単位</t>
    <rPh sb="0" eb="4">
      <t>ゲンチケンサ</t>
    </rPh>
    <rPh sb="6" eb="8">
      <t>ケンサ</t>
    </rPh>
    <rPh sb="9" eb="13">
      <t>ジッシタンイ</t>
    </rPh>
    <phoneticPr fontId="2"/>
  </si>
  <si>
    <t>原則として全数検査</t>
    <phoneticPr fontId="2"/>
  </si>
  <si>
    <t>ロット単位で抜取検査</t>
    <phoneticPr fontId="2"/>
  </si>
  <si>
    <t>外観上問題がないもののみ検査</t>
    <phoneticPr fontId="2"/>
  </si>
  <si>
    <t>買い手から求められたもののみ検査</t>
    <phoneticPr fontId="2"/>
  </si>
  <si>
    <t>検査は実施していない</t>
    <phoneticPr fontId="2"/>
  </si>
  <si>
    <t>問21-5</t>
    <phoneticPr fontId="2"/>
  </si>
  <si>
    <t>続いて、施設内検査で実施している項目、及び使用している機器・装置を教えてください。</t>
    <rPh sb="0" eb="1">
      <t>ツヅ</t>
    </rPh>
    <rPh sb="4" eb="6">
      <t>シセツ</t>
    </rPh>
    <rPh sb="6" eb="7">
      <t>ナイ</t>
    </rPh>
    <rPh sb="7" eb="9">
      <t>ケンサ</t>
    </rPh>
    <rPh sb="10" eb="12">
      <t>ジッシ</t>
    </rPh>
    <rPh sb="16" eb="18">
      <t>コウモク</t>
    </rPh>
    <rPh sb="19" eb="20">
      <t>オヨ</t>
    </rPh>
    <rPh sb="21" eb="23">
      <t>シヨウ</t>
    </rPh>
    <rPh sb="27" eb="29">
      <t>キキ</t>
    </rPh>
    <rPh sb="30" eb="32">
      <t>ソウチ</t>
    </rPh>
    <rPh sb="33" eb="34">
      <t>オシ</t>
    </rPh>
    <phoneticPr fontId="2"/>
  </si>
  <si>
    <t>施設内検査の場合</t>
    <rPh sb="0" eb="2">
      <t>シセツ</t>
    </rPh>
    <rPh sb="2" eb="3">
      <t>ナイ</t>
    </rPh>
    <rPh sb="3" eb="5">
      <t>ケンサ</t>
    </rPh>
    <rPh sb="6" eb="8">
      <t>バアイ</t>
    </rPh>
    <phoneticPr fontId="2"/>
  </si>
  <si>
    <t>※ 「必須検査」は "○"を、「購入者の要望に応じて検査できる項目」は "△"を選択ください。</t>
    <rPh sb="3" eb="7">
      <t>ヒッスケンサ</t>
    </rPh>
    <rPh sb="26" eb="28">
      <t>ケンサ</t>
    </rPh>
    <rPh sb="40" eb="42">
      <t>センタク</t>
    </rPh>
    <phoneticPr fontId="2"/>
  </si>
  <si>
    <t>施設内検査で使用している機器・装置（代表的なもの）</t>
    <rPh sb="0" eb="2">
      <t>シセツ</t>
    </rPh>
    <rPh sb="2" eb="3">
      <t>ナイ</t>
    </rPh>
    <rPh sb="3" eb="5">
      <t>ケンサ</t>
    </rPh>
    <rPh sb="6" eb="8">
      <t>シヨウ</t>
    </rPh>
    <rPh sb="12" eb="14">
      <t>キキ</t>
    </rPh>
    <rPh sb="15" eb="17">
      <t>ソウチ</t>
    </rPh>
    <rPh sb="18" eb="21">
      <t>ダイヒョウテキ</t>
    </rPh>
    <phoneticPr fontId="2"/>
  </si>
  <si>
    <t>施設内検査での検査の実施単位</t>
    <rPh sb="0" eb="2">
      <t>シセツ</t>
    </rPh>
    <rPh sb="2" eb="3">
      <t>ナイ</t>
    </rPh>
    <rPh sb="3" eb="5">
      <t>ケンサ</t>
    </rPh>
    <rPh sb="7" eb="9">
      <t>ケンサ</t>
    </rPh>
    <rPh sb="10" eb="14">
      <t>ジッシタンイ</t>
    </rPh>
    <phoneticPr fontId="2"/>
  </si>
  <si>
    <t>問22</t>
    <phoneticPr fontId="2"/>
  </si>
  <si>
    <t>問22-1</t>
    <phoneticPr fontId="2"/>
  </si>
  <si>
    <t>保管状況等</t>
    <rPh sb="0" eb="4">
      <t>ホカンジョウキョウ</t>
    </rPh>
    <rPh sb="4" eb="5">
      <t>ナド</t>
    </rPh>
    <phoneticPr fontId="2"/>
  </si>
  <si>
    <t>保管期間</t>
    <rPh sb="0" eb="4">
      <t>ホカンキカン</t>
    </rPh>
    <phoneticPr fontId="2"/>
  </si>
  <si>
    <t>保管状況</t>
    <rPh sb="0" eb="4">
      <t>ホカンジョウキョウ</t>
    </rPh>
    <phoneticPr fontId="2"/>
  </si>
  <si>
    <t>問22-2</t>
    <phoneticPr fontId="2"/>
  </si>
  <si>
    <t>例：国産メーカーのみ取り扱う、出力●W以上のみ取り扱う、等</t>
    <rPh sb="0" eb="1">
      <t>レイ</t>
    </rPh>
    <rPh sb="2" eb="4">
      <t>コクサン</t>
    </rPh>
    <rPh sb="10" eb="11">
      <t>ト</t>
    </rPh>
    <rPh sb="12" eb="13">
      <t>アツカ</t>
    </rPh>
    <rPh sb="15" eb="17">
      <t>シュツリョク</t>
    </rPh>
    <rPh sb="19" eb="21">
      <t>イジョウ</t>
    </rPh>
    <rPh sb="23" eb="24">
      <t>ト</t>
    </rPh>
    <rPh sb="25" eb="26">
      <t>アツカ</t>
    </rPh>
    <rPh sb="28" eb="29">
      <t>ナド</t>
    </rPh>
    <phoneticPr fontId="2"/>
  </si>
  <si>
    <t>＜問58(3)の選択肢＞</t>
    <rPh sb="1" eb="2">
      <t>トイ</t>
    </rPh>
    <rPh sb="8" eb="11">
      <t>センタクシ</t>
    </rPh>
    <phoneticPr fontId="2"/>
  </si>
  <si>
    <t>問22-3</t>
    <phoneticPr fontId="2"/>
  </si>
  <si>
    <t>施設内検査</t>
  </si>
  <si>
    <t>６．自社では実施しておらず、パートナー企業に任せている</t>
  </si>
  <si>
    <t>３．必ずしも実施しない（顧客ニーズがあれば実施する）</t>
  </si>
  <si>
    <t>問22-4</t>
    <phoneticPr fontId="2"/>
  </si>
  <si>
    <t>４．実施しない（未使用品は検査不要と考えている）</t>
  </si>
  <si>
    <t>５．実施しない（現地検査には対応していない）</t>
  </si>
  <si>
    <t>５．実施しない（検査用の施設等を保有していない）</t>
  </si>
  <si>
    <t>1～2枚のみ抜取検査</t>
    <phoneticPr fontId="2"/>
  </si>
  <si>
    <t>問22-5</t>
    <phoneticPr fontId="2"/>
  </si>
  <si>
    <t>問23</t>
    <phoneticPr fontId="2"/>
  </si>
  <si>
    <t>問23-1</t>
    <phoneticPr fontId="2"/>
  </si>
  <si>
    <t>【国内リユース / 海外リユース（引受先）によるニーズの違い】</t>
    <rPh sb="1" eb="3">
      <t>コクナイ</t>
    </rPh>
    <rPh sb="10" eb="12">
      <t>カイガイ</t>
    </rPh>
    <rPh sb="17" eb="20">
      <t>ヒキウケサキ</t>
    </rPh>
    <rPh sb="28" eb="29">
      <t>チガ</t>
    </rPh>
    <phoneticPr fontId="2"/>
  </si>
  <si>
    <t>問23-2</t>
    <phoneticPr fontId="2"/>
  </si>
  <si>
    <t>【リユース市場のルール整備（検査項目、基準作り等）に向けた貴社意見】</t>
    <rPh sb="5" eb="7">
      <t>シジョウ</t>
    </rPh>
    <rPh sb="11" eb="13">
      <t>セイビ</t>
    </rPh>
    <rPh sb="14" eb="18">
      <t>ケンサコウモク</t>
    </rPh>
    <rPh sb="19" eb="22">
      <t>キジュンヅク</t>
    </rPh>
    <rPh sb="23" eb="24">
      <t>ナド</t>
    </rPh>
    <rPh sb="26" eb="27">
      <t>ム</t>
    </rPh>
    <rPh sb="29" eb="33">
      <t>キシャイケン</t>
    </rPh>
    <phoneticPr fontId="2"/>
  </si>
  <si>
    <t>問23-3</t>
    <phoneticPr fontId="2"/>
  </si>
  <si>
    <t>【リユース市場拡大に向けた課題感】</t>
    <rPh sb="5" eb="9">
      <t>シジョウカクダイ</t>
    </rPh>
    <rPh sb="10" eb="11">
      <t>ム</t>
    </rPh>
    <rPh sb="13" eb="16">
      <t>カダイカン</t>
    </rPh>
    <phoneticPr fontId="2"/>
  </si>
  <si>
    <t>問23-4</t>
    <phoneticPr fontId="2"/>
  </si>
  <si>
    <t>【太陽電池モジュールの適切なリユース促進ガイドライン」の改訂を予定しているが、改訂にあたって盛り込んだ方がよいと思うこと】</t>
    <rPh sb="39" eb="41">
      <t>カイテイ</t>
    </rPh>
    <rPh sb="46" eb="47">
      <t>モ</t>
    </rPh>
    <rPh sb="48" eb="49">
      <t>コ</t>
    </rPh>
    <rPh sb="51" eb="52">
      <t>ホウ</t>
    </rPh>
    <rPh sb="56" eb="57">
      <t>オモ</t>
    </rPh>
    <phoneticPr fontId="2"/>
  </si>
  <si>
    <t>問24</t>
    <phoneticPr fontId="2"/>
  </si>
  <si>
    <t>リユース不可となったパネルはどのようにしていますでしょうか。</t>
    <phoneticPr fontId="2"/>
  </si>
  <si>
    <t>問25</t>
    <rPh sb="0" eb="1">
      <t>トイ</t>
    </rPh>
    <phoneticPr fontId="2"/>
  </si>
  <si>
    <t xml:space="preserve">輸出先国 </t>
    <phoneticPr fontId="2"/>
  </si>
  <si>
    <t xml:space="preserve">現地の販売事業者名 </t>
    <phoneticPr fontId="2"/>
  </si>
  <si>
    <t xml:space="preserve">現地での使用用途 </t>
    <phoneticPr fontId="2"/>
  </si>
  <si>
    <t xml:space="preserve">現地での販売市場の有無 </t>
    <phoneticPr fontId="2"/>
  </si>
  <si>
    <t xml:space="preserve">取引価格 </t>
    <phoneticPr fontId="2"/>
  </si>
  <si>
    <t xml:space="preserve">部品取りされないこと </t>
    <phoneticPr fontId="2"/>
  </si>
  <si>
    <t xml:space="preserve">検査結果 </t>
    <phoneticPr fontId="2"/>
  </si>
  <si>
    <t xml:space="preserve">梱包・積載状況の写真 </t>
    <phoneticPr fontId="2"/>
  </si>
  <si>
    <t xml:space="preserve">必要な付属品の有無 </t>
    <phoneticPr fontId="2"/>
  </si>
  <si>
    <t xml:space="preserve">現地で調達が必要な付属品 </t>
    <phoneticPr fontId="2"/>
  </si>
  <si>
    <t xml:space="preserve">確認していない </t>
    <phoneticPr fontId="2"/>
  </si>
  <si>
    <t>12.</t>
  </si>
  <si>
    <t>海外向けの取扱いはない</t>
    <phoneticPr fontId="2"/>
  </si>
  <si>
    <t>問26-1</t>
    <rPh sb="0" eb="1">
      <t>トイ</t>
    </rPh>
    <phoneticPr fontId="2"/>
  </si>
  <si>
    <t xml:space="preserve">発生元又は委託者が負担している </t>
    <phoneticPr fontId="2"/>
  </si>
  <si>
    <t xml:space="preserve">貴社が負担している </t>
    <phoneticPr fontId="2"/>
  </si>
  <si>
    <t xml:space="preserve">販売価格に含めている </t>
    <phoneticPr fontId="2"/>
  </si>
  <si>
    <t>買取価格に含めている</t>
    <rPh sb="0" eb="4">
      <t>カイトリカカク</t>
    </rPh>
    <rPh sb="5" eb="6">
      <t>フク</t>
    </rPh>
    <phoneticPr fontId="2"/>
  </si>
  <si>
    <t xml:space="preserve">ケースごとに異なる </t>
    <phoneticPr fontId="2"/>
  </si>
  <si>
    <t>検査を実施していない</t>
    <phoneticPr fontId="2"/>
  </si>
  <si>
    <t>問26-2</t>
    <rPh sb="0" eb="1">
      <t>トイ</t>
    </rPh>
    <phoneticPr fontId="2"/>
  </si>
  <si>
    <t xml:space="preserve">選別作業費が高い </t>
    <phoneticPr fontId="2"/>
  </si>
  <si>
    <t xml:space="preserve">検査費が高い </t>
    <phoneticPr fontId="2"/>
  </si>
  <si>
    <t xml:space="preserve">保管費が高い </t>
    <phoneticPr fontId="2"/>
  </si>
  <si>
    <t xml:space="preserve">輸送費が高い </t>
    <phoneticPr fontId="2"/>
  </si>
  <si>
    <t xml:space="preserve">販売価格が低い </t>
    <phoneticPr fontId="2"/>
  </si>
  <si>
    <t xml:space="preserve">需要が不安定 </t>
    <phoneticPr fontId="2"/>
  </si>
  <si>
    <t xml:space="preserve">破損率が高い </t>
    <phoneticPr fontId="2"/>
  </si>
  <si>
    <t xml:space="preserve">不具合発生時の対応コストが価格に見合わない </t>
    <phoneticPr fontId="2"/>
  </si>
  <si>
    <t xml:space="preserve">リサイクル処理の方が簡便 </t>
    <phoneticPr fontId="2"/>
  </si>
  <si>
    <t>6.焼却・熱回収を行っている</t>
  </si>
  <si>
    <t>7.その他</t>
  </si>
  <si>
    <t>アルミフレーム取り外し機器（発電所現場稼働可能タイプ）</t>
    <rPh sb="7" eb="8">
      <t>ト</t>
    </rPh>
    <rPh sb="9" eb="10">
      <t>ハズ</t>
    </rPh>
    <rPh sb="11" eb="13">
      <t>キキ</t>
    </rPh>
    <rPh sb="14" eb="16">
      <t>ハツデン</t>
    </rPh>
    <rPh sb="16" eb="17">
      <t>ショ</t>
    </rPh>
    <rPh sb="17" eb="19">
      <t>ゲンバ</t>
    </rPh>
    <rPh sb="19" eb="21">
      <t>カドウ</t>
    </rPh>
    <rPh sb="21" eb="23">
      <t>カノウ</t>
    </rPh>
    <phoneticPr fontId="2"/>
  </si>
  <si>
    <t>アルミフレーム取り外し機器（工場据置タイプ）</t>
    <rPh sb="7" eb="8">
      <t>ト</t>
    </rPh>
    <rPh sb="9" eb="10">
      <t>ハズ</t>
    </rPh>
    <rPh sb="11" eb="13">
      <t>キキ</t>
    </rPh>
    <rPh sb="14" eb="16">
      <t>コウジョウ</t>
    </rPh>
    <rPh sb="16" eb="18">
      <t>スエオキ</t>
    </rPh>
    <phoneticPr fontId="2"/>
  </si>
  <si>
    <t>影響度大</t>
    <rPh sb="0" eb="3">
      <t>エイキョウド</t>
    </rPh>
    <rPh sb="3" eb="4">
      <t>ダイ</t>
    </rPh>
    <phoneticPr fontId="2"/>
  </si>
  <si>
    <t>影響度中</t>
    <rPh sb="0" eb="3">
      <t>エイキョウド</t>
    </rPh>
    <rPh sb="3" eb="4">
      <t>チュウ</t>
    </rPh>
    <phoneticPr fontId="2"/>
  </si>
  <si>
    <t>影響度小</t>
    <rPh sb="0" eb="3">
      <t>エイキョウド</t>
    </rPh>
    <rPh sb="3" eb="4">
      <t>ショウ</t>
    </rPh>
    <phoneticPr fontId="2"/>
  </si>
  <si>
    <t>影響なし</t>
    <rPh sb="0" eb="2">
      <t>エイキョウ</t>
    </rPh>
    <phoneticPr fontId="2"/>
  </si>
  <si>
    <t>【収集運搬費用に関する設問】※問14~18は、収集運搬を実施している方のみご回答ください。収集運搬に取外しは含みません。</t>
    <rPh sb="1" eb="7">
      <t>シュウシュウウンパンヒヨウ</t>
    </rPh>
    <rPh sb="15" eb="16">
      <t>トイ</t>
    </rPh>
    <rPh sb="23" eb="25">
      <t>シュウシュウ</t>
    </rPh>
    <rPh sb="25" eb="27">
      <t>ウンパン</t>
    </rPh>
    <rPh sb="28" eb="30">
      <t>ジッシ</t>
    </rPh>
    <rPh sb="34" eb="35">
      <t>カタ</t>
    </rPh>
    <rPh sb="38" eb="40">
      <t>カイトウ</t>
    </rPh>
    <rPh sb="45" eb="49">
      <t>シュウシュウウンパン</t>
    </rPh>
    <rPh sb="50" eb="52">
      <t>トリハズ</t>
    </rPh>
    <rPh sb="54" eb="55">
      <t>フク</t>
    </rPh>
    <phoneticPr fontId="2"/>
  </si>
  <si>
    <t>4.　20t以上</t>
    <rPh sb="6" eb="8">
      <t>イジョウ</t>
    </rPh>
    <phoneticPr fontId="2"/>
  </si>
  <si>
    <t>不明</t>
    <rPh sb="0" eb="2">
      <t>フメイ</t>
    </rPh>
    <phoneticPr fontId="2"/>
  </si>
  <si>
    <t>有価物（資源回収・リサイクルを目的として受け入れるもの。）</t>
    <phoneticPr fontId="2"/>
  </si>
  <si>
    <t>古物（再使用・再販売（リユース）を目的として受け入れる中古品。）</t>
    <phoneticPr fontId="2"/>
  </si>
  <si>
    <t>※例えば、「シュレッダー破砕＋アルミ分別＋焼却溶融方式（溶融スラグは路盤材としてリサイクル）」の場合は、1つ目に「破砕＋選別」、２つ目に「その他」を選択して焼却溶融装置を記入してください。</t>
    <rPh sb="1" eb="2">
      <t>タト</t>
    </rPh>
    <rPh sb="48" eb="50">
      <t>バアイ</t>
    </rPh>
    <rPh sb="54" eb="55">
      <t>メ</t>
    </rPh>
    <rPh sb="85" eb="87">
      <t>キニュウ</t>
    </rPh>
    <phoneticPr fontId="2"/>
  </si>
  <si>
    <t>1時間当たりの
処理能力</t>
    <rPh sb="1" eb="4">
      <t>ジカンア</t>
    </rPh>
    <rPh sb="8" eb="12">
      <t>ショリノウリョク</t>
    </rPh>
    <phoneticPr fontId="2"/>
  </si>
  <si>
    <t>1日当たりの稼働時間</t>
    <rPh sb="1" eb="3">
      <t>ニチア</t>
    </rPh>
    <rPh sb="6" eb="10">
      <t>カドウジカン</t>
    </rPh>
    <phoneticPr fontId="2"/>
  </si>
  <si>
    <t>枚/年(PV)</t>
    <phoneticPr fontId="2"/>
  </si>
  <si>
    <t>枚(PV)</t>
    <phoneticPr fontId="2"/>
  </si>
  <si>
    <t>年間の稼働日数</t>
    <rPh sb="0" eb="2">
      <t>ネンカン</t>
    </rPh>
    <rPh sb="3" eb="5">
      <t>カドウ</t>
    </rPh>
    <rPh sb="5" eb="7">
      <t>ニッスウ</t>
    </rPh>
    <phoneticPr fontId="2"/>
  </si>
  <si>
    <t>時間/日</t>
    <rPh sb="0" eb="2">
      <t>ジカン</t>
    </rPh>
    <rPh sb="3" eb="4">
      <t>ニチ</t>
    </rPh>
    <phoneticPr fontId="2"/>
  </si>
  <si>
    <t>日/年</t>
    <rPh sb="0" eb="1">
      <t>ニチ</t>
    </rPh>
    <rPh sb="2" eb="3">
      <t>ネン</t>
    </rPh>
    <phoneticPr fontId="2"/>
  </si>
  <si>
    <t>枚/年(PV)</t>
    <rPh sb="2" eb="3">
      <t>ネン</t>
    </rPh>
    <phoneticPr fontId="2"/>
  </si>
  <si>
    <t>運搬車両の最大積載量（選択）</t>
    <rPh sb="0" eb="4">
      <t>ウンパンシャリョウ</t>
    </rPh>
    <rPh sb="5" eb="10">
      <t>サイダイセキサイリョウ</t>
    </rPh>
    <rPh sb="11" eb="13">
      <t>センタク</t>
    </rPh>
    <phoneticPr fontId="2"/>
  </si>
  <si>
    <t>1.　4t未満</t>
    <rPh sb="5" eb="7">
      <t>ミマン</t>
    </rPh>
    <phoneticPr fontId="2"/>
  </si>
  <si>
    <t>2.　4t以上10t未満</t>
    <rPh sb="5" eb="7">
      <t>イジョウ</t>
    </rPh>
    <rPh sb="10" eb="12">
      <t>ミマン</t>
    </rPh>
    <phoneticPr fontId="2"/>
  </si>
  <si>
    <t>3.　10t以上20t未満</t>
    <rPh sb="6" eb="8">
      <t>イジョウ</t>
    </rPh>
    <rPh sb="11" eb="13">
      <t>ミマン</t>
    </rPh>
    <phoneticPr fontId="2"/>
  </si>
  <si>
    <t>新規設備導入の予定</t>
    <phoneticPr fontId="2"/>
  </si>
  <si>
    <t>ジャンクションボックスと配線を取外した太陽光パネル</t>
    <phoneticPr fontId="2"/>
  </si>
  <si>
    <t>アルミフレームのみを除去した太陽光パネル</t>
    <phoneticPr fontId="2"/>
  </si>
  <si>
    <t>アルミフレームとジャンクションボックス・配線を取外した太陽光パネル</t>
    <phoneticPr fontId="2"/>
  </si>
  <si>
    <t>何も取外していない(加工されていない)太陽光パネル</t>
    <phoneticPr fontId="2"/>
  </si>
  <si>
    <t>目的を終了したもの</t>
    <rPh sb="0" eb="2">
      <t>モクテキ</t>
    </rPh>
    <rPh sb="3" eb="5">
      <t>シュウリョウ</t>
    </rPh>
    <phoneticPr fontId="2"/>
  </si>
  <si>
    <t>※「目的を終了したもの」とは、発電事業の終了等により使用を終了した太陽光パネルを指します。</t>
    <rPh sb="2" eb="4">
      <t>モクテキ</t>
    </rPh>
    <rPh sb="5" eb="7">
      <t>シュウリョウ</t>
    </rPh>
    <rPh sb="15" eb="17">
      <t>ハツデン</t>
    </rPh>
    <rPh sb="17" eb="19">
      <t>ジギョウ</t>
    </rPh>
    <rPh sb="20" eb="22">
      <t>シュウリョウ</t>
    </rPh>
    <rPh sb="22" eb="23">
      <t>トウ</t>
    </rPh>
    <rPh sb="26" eb="28">
      <t>シヨウ</t>
    </rPh>
    <rPh sb="29" eb="31">
      <t>シュウリョウ</t>
    </rPh>
    <rPh sb="33" eb="36">
      <t>タイヨウコウ</t>
    </rPh>
    <rPh sb="40" eb="41">
      <t>サ</t>
    </rPh>
    <phoneticPr fontId="2"/>
  </si>
  <si>
    <t>問４-1</t>
    <rPh sb="0" eb="1">
      <t>トイ</t>
    </rPh>
    <phoneticPr fontId="2"/>
  </si>
  <si>
    <t>kg/年(PV)</t>
    <rPh sb="3" eb="4">
      <t>ネン</t>
    </rPh>
    <phoneticPr fontId="2"/>
  </si>
  <si>
    <t>kg(PV)</t>
  </si>
  <si>
    <r>
      <t xml:space="preserve">シリコン系片面ガラス
</t>
    </r>
    <r>
      <rPr>
        <sz val="10"/>
        <rFont val="Meiryo UI"/>
        <family val="3"/>
        <charset val="128"/>
      </rPr>
      <t>（稼働率が100%で、3,000枚程度の処理依頼があった場合）</t>
    </r>
    <rPh sb="4" eb="5">
      <t>ケイ</t>
    </rPh>
    <rPh sb="5" eb="7">
      <t>カタメン</t>
    </rPh>
    <rPh sb="12" eb="15">
      <t>カドウリツ</t>
    </rPh>
    <rPh sb="27" eb="28">
      <t>マイ</t>
    </rPh>
    <rPh sb="28" eb="30">
      <t>テイド</t>
    </rPh>
    <rPh sb="31" eb="35">
      <t>ショリイライ</t>
    </rPh>
    <rPh sb="39" eb="41">
      <t>バアイ</t>
    </rPh>
    <phoneticPr fontId="2"/>
  </si>
  <si>
    <t>年間の処理可能量</t>
    <rPh sb="0" eb="2">
      <t>ネンカン</t>
    </rPh>
    <rPh sb="3" eb="8">
      <t>ショリカノウリョウ</t>
    </rPh>
    <phoneticPr fontId="2"/>
  </si>
  <si>
    <t>保管可能量</t>
    <rPh sb="0" eb="2">
      <t>ホカン</t>
    </rPh>
    <rPh sb="2" eb="5">
      <t>カノウリョウ</t>
    </rPh>
    <phoneticPr fontId="2"/>
  </si>
  <si>
    <t>※正確な数値の回答が難しい場合は、概算でご記入ください。例：2,000kg など</t>
    <phoneticPr fontId="2"/>
  </si>
  <si>
    <t>今後5年以内に、太陽光パネルの処理能力拡大に関する計画（新規設備導入、設備増強・自動化、稼働時間・稼働日数の拡大等）がある場合は、その内容をご記入ください。（自由記述）</t>
    <rPh sb="28" eb="30">
      <t>シンキ</t>
    </rPh>
    <rPh sb="79" eb="81">
      <t>ジユウ</t>
    </rPh>
    <rPh sb="81" eb="83">
      <t>キジュツ</t>
    </rPh>
    <phoneticPr fontId="2"/>
  </si>
  <si>
    <t>貴社の事業・取組に該当する項目を確認の上、右欄の「回答対象設問」にご回答ください。該当しない設問や、回答が難しい場合は空欄で構いませんが、「チェックシート」の「修正不可理由」の該当する欄にその理由をご記載ください。また、数値回答をお願いしている設問については、詳細までは不明な場合は概数でも回答いただくようお願いいたします。各設問番号をクリックすると、該当する回答欄に移動します。</t>
    <rPh sb="62" eb="63">
      <t>カマ</t>
    </rPh>
    <rPh sb="110" eb="114">
      <t>スウチカイトウ</t>
    </rPh>
    <rPh sb="116" eb="117">
      <t>ネガ</t>
    </rPh>
    <rPh sb="122" eb="124">
      <t>セツモン</t>
    </rPh>
    <rPh sb="130" eb="132">
      <t>ショウサイ</t>
    </rPh>
    <rPh sb="135" eb="137">
      <t>フメイ</t>
    </rPh>
    <rPh sb="138" eb="140">
      <t>バアイ</t>
    </rPh>
    <rPh sb="141" eb="143">
      <t>ガイスウ</t>
    </rPh>
    <rPh sb="145" eb="147">
      <t>カイトウ</t>
    </rPh>
    <rPh sb="154" eb="155">
      <t>ネガ</t>
    </rPh>
    <phoneticPr fontId="2"/>
  </si>
  <si>
    <t>問４-2</t>
    <rPh sb="0" eb="1">
      <t>トイ</t>
    </rPh>
    <phoneticPr fontId="2"/>
  </si>
  <si>
    <t>その他（シリコンリサイクル・樹脂くず等）</t>
    <rPh sb="2" eb="3">
      <t>ホカ</t>
    </rPh>
    <rPh sb="14" eb="16">
      <t>ジュシ</t>
    </rPh>
    <rPh sb="18" eb="19">
      <t>ナド</t>
    </rPh>
    <phoneticPr fontId="2"/>
  </si>
  <si>
    <t>寸法の標準サイズからの大小</t>
    <rPh sb="0" eb="2">
      <t>スンポウ</t>
    </rPh>
    <rPh sb="3" eb="5">
      <t>ヒョウジュン</t>
    </rPh>
    <rPh sb="11" eb="13">
      <t>ダイショウ</t>
    </rPh>
    <phoneticPr fontId="2"/>
  </si>
  <si>
    <t>化合物系パネルであること</t>
    <rPh sb="0" eb="4">
      <t>カゴウブツケイ</t>
    </rPh>
    <phoneticPr fontId="2"/>
  </si>
  <si>
    <t>洗浄を必要とする汚れがついていること</t>
    <rPh sb="0" eb="2">
      <t>センジョウ</t>
    </rPh>
    <rPh sb="3" eb="5">
      <t>ヒツヨウ</t>
    </rPh>
    <rPh sb="8" eb="9">
      <t>ヨゴ</t>
    </rPh>
    <phoneticPr fontId="2"/>
  </si>
  <si>
    <t>住宅用など、１回あたりの受入数が少ないこと（50枚以下を想定）</t>
    <rPh sb="0" eb="3">
      <t>ジュウタクヨウ</t>
    </rPh>
    <rPh sb="24" eb="25">
      <t>マイ</t>
    </rPh>
    <rPh sb="25" eb="27">
      <t>イカ</t>
    </rPh>
    <rPh sb="28" eb="30">
      <t>ソウテイ</t>
    </rPh>
    <phoneticPr fontId="2"/>
  </si>
  <si>
    <t>ガラス中の懸念物質の含有状況（ヒ素、アンチモン等）</t>
    <rPh sb="3" eb="4">
      <t>チュウ</t>
    </rPh>
    <rPh sb="5" eb="7">
      <t>ケネン</t>
    </rPh>
    <rPh sb="7" eb="9">
      <t>ブッシツ</t>
    </rPh>
    <rPh sb="10" eb="12">
      <t>ガンユウ</t>
    </rPh>
    <rPh sb="12" eb="14">
      <t>ジョウキョウ</t>
    </rPh>
    <rPh sb="16" eb="17">
      <t>ソ</t>
    </rPh>
    <rPh sb="23" eb="24">
      <t>ナド</t>
    </rPh>
    <phoneticPr fontId="2"/>
  </si>
  <si>
    <t>その他</t>
  </si>
  <si>
    <t>なし</t>
  </si>
  <si>
    <t>チェックシート</t>
    <phoneticPr fontId="26"/>
  </si>
  <si>
    <t>メールアドレス</t>
    <phoneticPr fontId="26"/>
  </si>
  <si>
    <t>1.国内企業・研究機関等と連携している
2.国外企業・研究機関等と連携している
3.国内外の双方と連携している
4.具体的な連携に向けて協議・検討している
5.連携していない
6.回答できない</t>
    <phoneticPr fontId="26"/>
  </si>
  <si>
    <t>アルミニウム</t>
  </si>
  <si>
    <t>その他の内容</t>
  </si>
  <si>
    <t>1.アルミフレームの取り外し</t>
  </si>
  <si>
    <t>2.ガラスを回収（板状）</t>
  </si>
  <si>
    <t>3.ガラスを回収（カレット状・粒状）</t>
  </si>
  <si>
    <t>4.セル・バックシート・樹脂等をそれぞれ分離</t>
  </si>
  <si>
    <t>5.ガラスを分離せずにパネルごと破砕している</t>
  </si>
  <si>
    <t>フレームゆがみ</t>
  </si>
  <si>
    <t>ガラス</t>
  </si>
  <si>
    <t>セル・バックシート（銀・銅など）</t>
  </si>
  <si>
    <t>ガラス産物
（板ガラス用途）</t>
  </si>
  <si>
    <t>ガラス産物
（グラスウール用途）</t>
  </si>
  <si>
    <t>ガラス産物
（その他カレット用途）</t>
  </si>
  <si>
    <t>ガラス産物
（その他用途）</t>
  </si>
  <si>
    <t>ガラス産物
（用途先不明）
※カレットメーカーへ売却した場合等</t>
  </si>
  <si>
    <t>問15-1の回答番号2.</t>
  </si>
  <si>
    <t>問15-1の回答番号3.</t>
  </si>
  <si>
    <t>問15-1の回答番号4.</t>
  </si>
  <si>
    <t>問15-1の回答番号5.</t>
  </si>
  <si>
    <t>ゼネコン</t>
  </si>
  <si>
    <t>パネルメーカー</t>
  </si>
  <si>
    <t>1.メーカー</t>
  </si>
  <si>
    <t>2.型式</t>
  </si>
  <si>
    <t>3.製造番号（S/N）</t>
  </si>
  <si>
    <t>4.太陽光パネル種別（結晶系、薄膜系、等）</t>
  </si>
  <si>
    <t>5.公称最大出力</t>
  </si>
  <si>
    <t>6.枚数</t>
  </si>
  <si>
    <t>7.外形寸法・サイズ</t>
  </si>
  <si>
    <t>8.その他（具体的に）</t>
  </si>
  <si>
    <t>1.運転開始年月日</t>
  </si>
  <si>
    <t>2.運転年数・使用年数</t>
  </si>
  <si>
    <t>1.排出要因</t>
  </si>
  <si>
    <t>2.状態（運転中または撤去済、等）</t>
  </si>
  <si>
    <t>3.太陽光パネルの状態  （表面ガラス割れ、汚れの有無、等）</t>
  </si>
  <si>
    <t>1.発電実績データ</t>
  </si>
  <si>
    <t>2.PR値</t>
  </si>
  <si>
    <t>3.絶縁抵抗検査の結果、等</t>
  </si>
  <si>
    <t>4.その他（具体的に）</t>
  </si>
  <si>
    <t>1.太陽光パネル表面</t>
  </si>
  <si>
    <t>2.銘板（製品情報部分）</t>
  </si>
  <si>
    <t>3.その他（具体的に）</t>
  </si>
  <si>
    <t>原則として全数検査</t>
  </si>
  <si>
    <t>ロット単位で抜取検査</t>
  </si>
  <si>
    <t>外観上問題がないもののみ検査</t>
  </si>
  <si>
    <t>買い手から求められたもののみ検査</t>
  </si>
  <si>
    <t>検査は実施していない</t>
  </si>
  <si>
    <t>1.保管期間</t>
  </si>
  <si>
    <t>2.保管状況</t>
  </si>
  <si>
    <t>1～2枚のみ抜取検査</t>
  </si>
  <si>
    <t>Raw</t>
  </si>
  <si>
    <t>設問</t>
    <phoneticPr fontId="26"/>
  </si>
  <si>
    <t>基本情報</t>
    <phoneticPr fontId="26"/>
  </si>
  <si>
    <t>問1-1</t>
    <phoneticPr fontId="26"/>
  </si>
  <si>
    <t>問1-2</t>
    <phoneticPr fontId="26"/>
  </si>
  <si>
    <t>問2-1</t>
    <phoneticPr fontId="26"/>
  </si>
  <si>
    <t>問2-2</t>
    <phoneticPr fontId="26"/>
  </si>
  <si>
    <t>問3</t>
    <phoneticPr fontId="26"/>
  </si>
  <si>
    <t>問5</t>
    <phoneticPr fontId="26"/>
  </si>
  <si>
    <t>問6-1</t>
    <phoneticPr fontId="26"/>
  </si>
  <si>
    <t>問6-2</t>
    <phoneticPr fontId="26"/>
  </si>
  <si>
    <t>問7-1</t>
    <phoneticPr fontId="26"/>
  </si>
  <si>
    <t>問7-2</t>
    <phoneticPr fontId="26"/>
  </si>
  <si>
    <t>問8-1</t>
    <phoneticPr fontId="26"/>
  </si>
  <si>
    <t>問8-2</t>
    <phoneticPr fontId="26"/>
  </si>
  <si>
    <t>問8-3</t>
    <phoneticPr fontId="26"/>
  </si>
  <si>
    <t>問8-4</t>
    <phoneticPr fontId="26"/>
  </si>
  <si>
    <t>問8-5</t>
    <phoneticPr fontId="26"/>
  </si>
  <si>
    <t>問8-6</t>
    <phoneticPr fontId="26"/>
  </si>
  <si>
    <t>問9-1</t>
    <phoneticPr fontId="26"/>
  </si>
  <si>
    <t>問9-2</t>
    <phoneticPr fontId="26"/>
  </si>
  <si>
    <t>問10-1</t>
    <phoneticPr fontId="26"/>
  </si>
  <si>
    <t>問10-2</t>
    <phoneticPr fontId="26"/>
  </si>
  <si>
    <t>問11-1</t>
    <phoneticPr fontId="26"/>
  </si>
  <si>
    <t>問11-2</t>
    <phoneticPr fontId="26"/>
  </si>
  <si>
    <t>問11-3</t>
    <phoneticPr fontId="26"/>
  </si>
  <si>
    <t>問12-1</t>
    <phoneticPr fontId="26"/>
  </si>
  <si>
    <t>問12-2</t>
    <phoneticPr fontId="26"/>
  </si>
  <si>
    <t>問12-3</t>
    <phoneticPr fontId="26"/>
  </si>
  <si>
    <t>問12-4</t>
    <phoneticPr fontId="26"/>
  </si>
  <si>
    <t>問12-5</t>
    <phoneticPr fontId="26"/>
  </si>
  <si>
    <t>問13</t>
    <phoneticPr fontId="26"/>
  </si>
  <si>
    <t>問14</t>
    <phoneticPr fontId="26"/>
  </si>
  <si>
    <t>問15-1</t>
    <phoneticPr fontId="26"/>
  </si>
  <si>
    <t>問15-2</t>
    <phoneticPr fontId="26"/>
  </si>
  <si>
    <t>問16</t>
    <phoneticPr fontId="26"/>
  </si>
  <si>
    <t>問17</t>
    <phoneticPr fontId="26"/>
  </si>
  <si>
    <t>問18</t>
    <phoneticPr fontId="26"/>
  </si>
  <si>
    <t>問19</t>
    <phoneticPr fontId="26"/>
  </si>
  <si>
    <t>問20-1</t>
    <phoneticPr fontId="26"/>
  </si>
  <si>
    <t>問20-2</t>
    <phoneticPr fontId="26"/>
  </si>
  <si>
    <t>問21-1</t>
    <phoneticPr fontId="26"/>
  </si>
  <si>
    <t>問21-2</t>
    <phoneticPr fontId="26"/>
  </si>
  <si>
    <t>問21-3</t>
    <phoneticPr fontId="26"/>
  </si>
  <si>
    <t>問21-4</t>
    <phoneticPr fontId="26"/>
  </si>
  <si>
    <t>問21-5</t>
    <phoneticPr fontId="26"/>
  </si>
  <si>
    <t>問22-1</t>
    <phoneticPr fontId="26"/>
  </si>
  <si>
    <t>問22-2</t>
    <phoneticPr fontId="26"/>
  </si>
  <si>
    <t>問22-3</t>
    <phoneticPr fontId="26"/>
  </si>
  <si>
    <t>問22-4</t>
    <phoneticPr fontId="26"/>
  </si>
  <si>
    <t>問22-5</t>
    <phoneticPr fontId="26"/>
  </si>
  <si>
    <t>問23-1</t>
    <phoneticPr fontId="26"/>
  </si>
  <si>
    <t>問23-2</t>
    <phoneticPr fontId="26"/>
  </si>
  <si>
    <t>問23-3</t>
    <phoneticPr fontId="26"/>
  </si>
  <si>
    <t>問23-4</t>
    <phoneticPr fontId="26"/>
  </si>
  <si>
    <t>問24</t>
    <phoneticPr fontId="26"/>
  </si>
  <si>
    <t>問25</t>
    <phoneticPr fontId="26"/>
  </si>
  <si>
    <t>問26-1</t>
    <phoneticPr fontId="26"/>
  </si>
  <si>
    <t>問26-2</t>
    <phoneticPr fontId="26"/>
  </si>
  <si>
    <t>貴会社名</t>
    <phoneticPr fontId="26"/>
  </si>
  <si>
    <t>部署名</t>
    <phoneticPr fontId="26"/>
  </si>
  <si>
    <t>役職</t>
    <phoneticPr fontId="26"/>
  </si>
  <si>
    <t>電話番号</t>
    <phoneticPr fontId="26"/>
  </si>
  <si>
    <t>連携内容</t>
    <phoneticPr fontId="26"/>
  </si>
  <si>
    <t>1.既に取り組んでいる
2.具体的に検討している 
3.関心はあるが、具体的な検討には至っていない 
4.関心はない 
5.判断できない／わからない</t>
    <phoneticPr fontId="26"/>
  </si>
  <si>
    <t>1.ガラス分離・回収技術の高度化</t>
    <phoneticPr fontId="26"/>
  </si>
  <si>
    <t>2.アルミ、銅、銀等の金属回収技術の高度化</t>
    <phoneticPr fontId="26"/>
  </si>
  <si>
    <t>3.セル・シリコンのリサイクル</t>
    <phoneticPr fontId="26"/>
  </si>
  <si>
    <t>4.バックシート・封止材等の樹脂リサイクル</t>
    <phoneticPr fontId="26"/>
  </si>
  <si>
    <t>5.有害物質の分析・選別・管理技術</t>
    <phoneticPr fontId="26"/>
  </si>
  <si>
    <t>6.太陽光パネルの自動解体</t>
    <phoneticPr fontId="26"/>
  </si>
  <si>
    <t>7.収集運搬・保管の効率化</t>
    <phoneticPr fontId="26"/>
  </si>
  <si>
    <t>8.リユース診断・性能評価技術</t>
    <phoneticPr fontId="26"/>
  </si>
  <si>
    <t>9.ペロブスカイト等の次世代型太陽電池への対応</t>
    <phoneticPr fontId="26"/>
  </si>
  <si>
    <t>10.その他（具体的に）</t>
    <phoneticPr fontId="26"/>
  </si>
  <si>
    <t>現在感じている課題や国の支援に期待する内容</t>
    <phoneticPr fontId="26"/>
  </si>
  <si>
    <t>1.個社別に開示可能
2.個社別の開示は不可</t>
    <phoneticPr fontId="26"/>
  </si>
  <si>
    <t>処理施設情報</t>
    <phoneticPr fontId="26"/>
  </si>
  <si>
    <t>処理方法</t>
    <phoneticPr fontId="26"/>
  </si>
  <si>
    <t>導入している技術・装置</t>
    <phoneticPr fontId="26"/>
  </si>
  <si>
    <t>2025年度処理実績</t>
    <phoneticPr fontId="26"/>
  </si>
  <si>
    <t>2025年度処理実績の内訳</t>
    <phoneticPr fontId="26"/>
  </si>
  <si>
    <t>2025年度に受け入れた太陽光パネルの総量</t>
    <phoneticPr fontId="26"/>
  </si>
  <si>
    <t>1.発電事業者（１回あたりの受入量が1,000枚以上）</t>
    <phoneticPr fontId="26"/>
  </si>
  <si>
    <t>2.発電事業者（１回あたりの受入量が1,000枚未満）</t>
    <phoneticPr fontId="26"/>
  </si>
  <si>
    <t>3.電気工事事業者</t>
    <phoneticPr fontId="26"/>
  </si>
  <si>
    <t>4.保守・管理業者</t>
    <phoneticPr fontId="26"/>
  </si>
  <si>
    <t>5.解体・撤去業者</t>
    <phoneticPr fontId="26"/>
  </si>
  <si>
    <t>6.ゼネコン</t>
    <phoneticPr fontId="26"/>
  </si>
  <si>
    <t>7.住宅メーカー</t>
    <phoneticPr fontId="26"/>
  </si>
  <si>
    <t>8.パネルメーカ</t>
    <phoneticPr fontId="26"/>
  </si>
  <si>
    <t>9.卸売事業者・販売事業者（輸入事業者を含む）</t>
    <phoneticPr fontId="26"/>
  </si>
  <si>
    <t>10.リユース事業者</t>
    <phoneticPr fontId="26"/>
  </si>
  <si>
    <t>11.中古品の売買仲介・転売事業者</t>
    <phoneticPr fontId="26"/>
  </si>
  <si>
    <t>12.その他（具体的に）</t>
    <phoneticPr fontId="26"/>
  </si>
  <si>
    <t>受入量全体（自動計算）</t>
    <phoneticPr fontId="26"/>
  </si>
  <si>
    <t>うちリユース量（国内リユース）</t>
    <phoneticPr fontId="26"/>
  </si>
  <si>
    <t>うちリユース量（海外リユース）</t>
    <phoneticPr fontId="26"/>
  </si>
  <si>
    <t>うち処理量</t>
    <phoneticPr fontId="26"/>
  </si>
  <si>
    <t>1.太陽光パネル種類の判別が難しい</t>
    <phoneticPr fontId="26"/>
  </si>
  <si>
    <t>2.処理方法が確立されていない</t>
    <phoneticPr fontId="26"/>
  </si>
  <si>
    <t>3.既存設備で対応可能か分からない</t>
    <phoneticPr fontId="26"/>
  </si>
  <si>
    <t>4.有害物質への対応が必要</t>
    <phoneticPr fontId="26"/>
  </si>
  <si>
    <t>5.処理コストが高い</t>
    <phoneticPr fontId="26"/>
  </si>
  <si>
    <t>6.処理後の再生材の売却先が少ない</t>
    <phoneticPr fontId="26"/>
  </si>
  <si>
    <t>7.取扱量が少なく事業化しにくい</t>
    <phoneticPr fontId="26"/>
  </si>
  <si>
    <t>8.受入基準・制度上の整理が不十分</t>
    <phoneticPr fontId="26"/>
  </si>
  <si>
    <t>9.特に課題はない</t>
    <phoneticPr fontId="26"/>
  </si>
  <si>
    <t>1.積極的に拡大したい
2.条件次第で拡大したい
3.拡大予定はない
4.その他（具体的に）</t>
    <phoneticPr fontId="26"/>
  </si>
  <si>
    <t>1.保管したことがある
2.保管したことはない</t>
    <phoneticPr fontId="26"/>
  </si>
  <si>
    <t>1.自社処理施設内
2.１を除く、自社施設
3.自社以外の施設</t>
    <phoneticPr fontId="26"/>
  </si>
  <si>
    <t>1.そのまま積み置き
2.パレット積み
3.コンテナ保管
4.フレコン・その他容器等を使用
5.その他（具体的に）</t>
    <phoneticPr fontId="26"/>
  </si>
  <si>
    <t>1.使用済太陽光パネルがその他の廃棄物と混合しないように保管する</t>
    <phoneticPr fontId="26"/>
  </si>
  <si>
    <t>2.使用済太陽光パネルの受光面を下にする</t>
    <phoneticPr fontId="26"/>
  </si>
  <si>
    <t>3.使用済太陽光パネルの受光面をブルーシート等の遮光シートで覆う</t>
    <phoneticPr fontId="26"/>
  </si>
  <si>
    <t>4.使用済太陽光パネルのパワーコンディショナーや電線の接続部が水没しないように保管</t>
    <phoneticPr fontId="26"/>
  </si>
  <si>
    <t>5.その他（具体的に）</t>
    <phoneticPr fontId="26"/>
  </si>
  <si>
    <t>1.一定量をまとめて処理する必要があったため</t>
    <phoneticPr fontId="26"/>
  </si>
  <si>
    <t>2.処理設備の処理能力に余裕がなかったため</t>
    <phoneticPr fontId="26"/>
  </si>
  <si>
    <t>3.処理設備の稼働調整が必要であったため</t>
    <phoneticPr fontId="26"/>
  </si>
  <si>
    <t>4.処理設備の点検・停止期間があったため</t>
    <phoneticPr fontId="26"/>
  </si>
  <si>
    <t>5.処理方法の検討に時間を要したため</t>
    <phoneticPr fontId="26"/>
  </si>
  <si>
    <t>6.搬入量の変動が大きかったため</t>
    <phoneticPr fontId="26"/>
  </si>
  <si>
    <t>7.処理後の再生材（特にガラス）の売却先が見つからないため</t>
    <phoneticPr fontId="26"/>
  </si>
  <si>
    <t>8.災害等により短期間に大量に搬入されたため</t>
    <phoneticPr fontId="26"/>
  </si>
  <si>
    <t>9.その他（具体的に）</t>
    <phoneticPr fontId="26"/>
  </si>
  <si>
    <t>１位</t>
    <phoneticPr fontId="26"/>
  </si>
  <si>
    <t>２位</t>
    <phoneticPr fontId="26"/>
  </si>
  <si>
    <t>３位</t>
    <phoneticPr fontId="26"/>
  </si>
  <si>
    <t>４位</t>
    <phoneticPr fontId="26"/>
  </si>
  <si>
    <t>５位</t>
    <phoneticPr fontId="26"/>
  </si>
  <si>
    <t>その他または不明</t>
    <phoneticPr fontId="26"/>
  </si>
  <si>
    <t>合計</t>
    <phoneticPr fontId="26"/>
  </si>
  <si>
    <t>国内向けリサイクル</t>
    <phoneticPr fontId="26"/>
  </si>
  <si>
    <t>国外に再生資源等として輸出</t>
    <phoneticPr fontId="26"/>
  </si>
  <si>
    <t>最終処分</t>
    <phoneticPr fontId="26"/>
  </si>
  <si>
    <t>アルミニウム</t>
    <phoneticPr fontId="26"/>
  </si>
  <si>
    <t>配線</t>
  </si>
  <si>
    <t>配線</t>
    <phoneticPr fontId="26"/>
  </si>
  <si>
    <t>ジャンクションボックス</t>
    <phoneticPr fontId="26"/>
  </si>
  <si>
    <t>セル・バックシート</t>
    <phoneticPr fontId="26"/>
  </si>
  <si>
    <t>ガラス</t>
    <phoneticPr fontId="26"/>
  </si>
  <si>
    <t>その他</t>
    <phoneticPr fontId="26"/>
  </si>
  <si>
    <t>1.値下げした
2.値下げを検討している
3.値下げは検討していない
4.値上げを検討している
5.値上げした</t>
    <phoneticPr fontId="26"/>
  </si>
  <si>
    <t>3.太陽光パネル以外と混合した状態</t>
    <phoneticPr fontId="26"/>
  </si>
  <si>
    <t>1.個社名と共に費用を公表してよい
2.社名を伏せれば費用を公表してよい
3.社名を伏せても費用を公表しないでほしい</t>
    <phoneticPr fontId="26"/>
  </si>
  <si>
    <t>1.処理設備の稼働率</t>
    <phoneticPr fontId="26"/>
  </si>
  <si>
    <t>2.処理方法（高度リサイクル、一般破砕等）</t>
    <phoneticPr fontId="26"/>
  </si>
  <si>
    <t>4.ジャンクションボックス・配線等の付属物の有無</t>
    <phoneticPr fontId="26"/>
  </si>
  <si>
    <t>5.保管・仮置きの有無</t>
    <phoneticPr fontId="26"/>
  </si>
  <si>
    <t>8.電力費・燃料費</t>
    <phoneticPr fontId="26"/>
  </si>
  <si>
    <t>9.人件費</t>
    <phoneticPr fontId="26"/>
  </si>
  <si>
    <t>10.保守・メンテナンス費</t>
    <phoneticPr fontId="26"/>
  </si>
  <si>
    <t>1.実績がある
2.実績はない</t>
    <phoneticPr fontId="26"/>
  </si>
  <si>
    <t>1.解体廃棄物全般</t>
    <phoneticPr fontId="26"/>
  </si>
  <si>
    <t>2.建設系混合廃棄物</t>
    <phoneticPr fontId="26"/>
  </si>
  <si>
    <t>3.廃プラスチック類</t>
    <phoneticPr fontId="26"/>
  </si>
  <si>
    <t>4.金属くず</t>
    <phoneticPr fontId="26"/>
  </si>
  <si>
    <t>5.ガラスくず</t>
    <phoneticPr fontId="26"/>
  </si>
  <si>
    <t>6.がれき類</t>
    <phoneticPr fontId="26"/>
  </si>
  <si>
    <t>7.その他（具体的に）</t>
    <phoneticPr fontId="26"/>
  </si>
  <si>
    <t>1.汎用破砕機による破砕処理</t>
    <phoneticPr fontId="26"/>
  </si>
  <si>
    <t>2.選別処理（破砕や焼却処理前）</t>
    <phoneticPr fontId="26"/>
  </si>
  <si>
    <t>3.選別処理（破砕や焼却処理後）</t>
    <phoneticPr fontId="26"/>
  </si>
  <si>
    <t>4.焼却処理（発電、熱回収等を含む）</t>
    <phoneticPr fontId="26"/>
  </si>
  <si>
    <t>1.特に何もしていない</t>
    <phoneticPr fontId="26"/>
  </si>
  <si>
    <t>2.配線・ケーブルの取り外し</t>
    <phoneticPr fontId="26"/>
  </si>
  <si>
    <t>3.ジャンクションボックスの取り外し</t>
    <phoneticPr fontId="26"/>
  </si>
  <si>
    <t>4.アルミフレームの取り外し</t>
    <phoneticPr fontId="26"/>
  </si>
  <si>
    <t>1.金属類を回収・再資源化している</t>
    <phoneticPr fontId="26"/>
  </si>
  <si>
    <t>2.ガラス類を回収・再資源化している</t>
    <phoneticPr fontId="26"/>
  </si>
  <si>
    <t>3.焼却・熱回収している</t>
    <phoneticPr fontId="26"/>
  </si>
  <si>
    <t>4.焼却残渣を再資源化している</t>
    <phoneticPr fontId="26"/>
  </si>
  <si>
    <t>5.最終処分している</t>
    <phoneticPr fontId="26"/>
  </si>
  <si>
    <t>6.再資源化は行っていない</t>
    <phoneticPr fontId="26"/>
  </si>
  <si>
    <t>1.破砕設備への負荷が大きい</t>
    <phoneticPr fontId="26"/>
  </si>
  <si>
    <t>2.ガラス・金属等の選別が難しい</t>
    <phoneticPr fontId="26"/>
  </si>
  <si>
    <t>3.売却可能な再生材量が減少する</t>
    <phoneticPr fontId="26"/>
  </si>
  <si>
    <t>4.処分費用が発生する残渣量が増加する</t>
    <phoneticPr fontId="26"/>
  </si>
  <si>
    <t>5.有害物質対応が必要となる</t>
    <phoneticPr fontId="26"/>
  </si>
  <si>
    <t>6.特に課題はない</t>
    <phoneticPr fontId="26"/>
  </si>
  <si>
    <t>1.自社で収集・運搬している
2.外部の収集運搬事業者に委託している
3.案件により自社実施と外部委託の両方がある
4.収集・運搬には関与していない
5.その他（具体的に）</t>
    <phoneticPr fontId="26"/>
  </si>
  <si>
    <t>1.提出する
2.提出しない</t>
    <phoneticPr fontId="26"/>
  </si>
  <si>
    <t>1.１週間未満
2.１週間以上１カ月未満
3.１カ月以上３カ月未満
4.３カ月以上６カ月未満
5.６カ月以上</t>
    <phoneticPr fontId="26"/>
  </si>
  <si>
    <t>1.自社で排出場所から直接搬入</t>
    <phoneticPr fontId="26"/>
  </si>
  <si>
    <t>2.保管・集約後に自社で搬入</t>
    <phoneticPr fontId="26"/>
  </si>
  <si>
    <t>3.複数現場を巡回して自社で回収</t>
    <phoneticPr fontId="26"/>
  </si>
  <si>
    <t>4.他廃棄物と混載して自社で運搬</t>
    <phoneticPr fontId="26"/>
  </si>
  <si>
    <t>5.収集運搬は外部委託している</t>
    <phoneticPr fontId="26"/>
  </si>
  <si>
    <t>6.その他（具体的に）</t>
    <phoneticPr fontId="26"/>
  </si>
  <si>
    <t>リユース受付・相談</t>
    <phoneticPr fontId="26"/>
  </si>
  <si>
    <t>現地検査・診断</t>
    <phoneticPr fontId="26"/>
  </si>
  <si>
    <t>施設内での検査</t>
    <phoneticPr fontId="26"/>
  </si>
  <si>
    <t>発電事業者への販売</t>
    <phoneticPr fontId="26"/>
  </si>
  <si>
    <t>商社・代理店への販売（国内）</t>
    <phoneticPr fontId="26"/>
  </si>
  <si>
    <t>商社・代理店への販売（海外）</t>
    <phoneticPr fontId="26"/>
  </si>
  <si>
    <t>リユース品の輸送</t>
    <phoneticPr fontId="26"/>
  </si>
  <si>
    <t>その他 業務１（具体的に）</t>
    <phoneticPr fontId="26"/>
  </si>
  <si>
    <t>その他 業務２（具体的に）</t>
    <phoneticPr fontId="26"/>
  </si>
  <si>
    <t>枚数単位</t>
    <phoneticPr fontId="26"/>
  </si>
  <si>
    <t>kg単位</t>
    <phoneticPr fontId="26"/>
  </si>
  <si>
    <t>製品情報等</t>
    <phoneticPr fontId="26"/>
  </si>
  <si>
    <t>運転情報</t>
    <phoneticPr fontId="26"/>
  </si>
  <si>
    <t>状態・状況</t>
    <phoneticPr fontId="26"/>
  </si>
  <si>
    <t>メンテナンス結果</t>
    <phoneticPr fontId="26"/>
  </si>
  <si>
    <t>写真データ連携</t>
    <phoneticPr fontId="26"/>
  </si>
  <si>
    <t>その他 情報</t>
    <phoneticPr fontId="26"/>
  </si>
  <si>
    <t>リユースにあたり取り扱う太陽光パネルの条件（閾値）を設定している場合、その基準</t>
    <phoneticPr fontId="26"/>
  </si>
  <si>
    <t>現地検査</t>
    <phoneticPr fontId="26"/>
  </si>
  <si>
    <t>施設内検査</t>
    <phoneticPr fontId="26"/>
  </si>
  <si>
    <t>現地検査の場合</t>
    <phoneticPr fontId="26"/>
  </si>
  <si>
    <t>現地検査で導入・使用している機器（代表的なもの）</t>
    <phoneticPr fontId="26"/>
  </si>
  <si>
    <t>現地検査での検査の実施単位</t>
    <phoneticPr fontId="26"/>
  </si>
  <si>
    <t>施設内検査の場合</t>
    <phoneticPr fontId="26"/>
  </si>
  <si>
    <t>施設内検査で使用している機器・装置（代表的なもの）</t>
    <phoneticPr fontId="26"/>
  </si>
  <si>
    <t>施設内検査での検査の実施単位</t>
    <phoneticPr fontId="26"/>
  </si>
  <si>
    <t>保管状況等</t>
    <phoneticPr fontId="26"/>
  </si>
  <si>
    <t>未使用品のリユースにあたり、取り扱う条件（閾値）を設定している場合、その基準</t>
    <phoneticPr fontId="26"/>
  </si>
  <si>
    <t>【国内リユース / 海外リユース（引受先）によるニーズの違い】</t>
    <phoneticPr fontId="26"/>
  </si>
  <si>
    <t>【リユース市場のルール整備（検査項目、基準作り等）に向けた貴社意見】</t>
    <phoneticPr fontId="26"/>
  </si>
  <si>
    <t>【リユース市場拡大に向けた課題感】</t>
    <phoneticPr fontId="26"/>
  </si>
  <si>
    <t>【太陽電池モジュールの適切なリユース促進ガイドライン」の改訂を予定しているが、改訂にあたって盛り込んだ方がよいと思うこと】</t>
    <phoneticPr fontId="26"/>
  </si>
  <si>
    <t>リユース不可となったパネルはどのようにしていますでしょうか。</t>
    <phoneticPr fontId="26"/>
  </si>
  <si>
    <t xml:space="preserve">1.輸出先国 </t>
    <phoneticPr fontId="26"/>
  </si>
  <si>
    <t xml:space="preserve">2.現地の販売事業者名 </t>
    <phoneticPr fontId="26"/>
  </si>
  <si>
    <t xml:space="preserve">3.現地での使用用途 </t>
    <phoneticPr fontId="26"/>
  </si>
  <si>
    <t xml:space="preserve">4.現地での販売市場の有無 </t>
    <phoneticPr fontId="26"/>
  </si>
  <si>
    <t xml:space="preserve">5.取引価格 </t>
    <phoneticPr fontId="26"/>
  </si>
  <si>
    <t xml:space="preserve">6.部品取りされないこと </t>
    <phoneticPr fontId="26"/>
  </si>
  <si>
    <t xml:space="preserve">7.検査結果 </t>
    <phoneticPr fontId="26"/>
  </si>
  <si>
    <t xml:space="preserve">8.梱包・積載状況の写真 </t>
    <phoneticPr fontId="26"/>
  </si>
  <si>
    <t xml:space="preserve">9.必要な付属品の有無 </t>
    <phoneticPr fontId="26"/>
  </si>
  <si>
    <t xml:space="preserve">10.現地で調達が必要な付属品 </t>
    <phoneticPr fontId="26"/>
  </si>
  <si>
    <t xml:space="preserve">11.確認していない </t>
    <phoneticPr fontId="26"/>
  </si>
  <si>
    <t>12.海外向けの取扱いはない</t>
    <phoneticPr fontId="26"/>
  </si>
  <si>
    <t>1.発生元又は委託者が負担している 
2.貴社が負担している 
3.販売価格に含めている 
4.買取価格に含めている
5.ケースごとに異なる 
6.検査を実施していない
7.その他（具体的に）</t>
    <phoneticPr fontId="26"/>
  </si>
  <si>
    <t xml:space="preserve">1.選別作業費が高い </t>
    <phoneticPr fontId="26"/>
  </si>
  <si>
    <t xml:space="preserve">2.検査費が高い </t>
    <phoneticPr fontId="26"/>
  </si>
  <si>
    <t xml:space="preserve">3.保管費が高い </t>
    <phoneticPr fontId="26"/>
  </si>
  <si>
    <t xml:space="preserve">4.輸送費が高い </t>
    <phoneticPr fontId="26"/>
  </si>
  <si>
    <t xml:space="preserve">5.販売価格が低い </t>
    <phoneticPr fontId="26"/>
  </si>
  <si>
    <t xml:space="preserve">6.需要が不安定 </t>
    <phoneticPr fontId="26"/>
  </si>
  <si>
    <t xml:space="preserve">7.破損率が高い </t>
    <phoneticPr fontId="26"/>
  </si>
  <si>
    <t xml:space="preserve">8.不具合発生時の対応コストが価格に見合わない </t>
    <phoneticPr fontId="26"/>
  </si>
  <si>
    <t xml:space="preserve">9.リサイクル処理の方が簡便 </t>
    <phoneticPr fontId="26"/>
  </si>
  <si>
    <t>施設名称</t>
  </si>
  <si>
    <t>所在している都道府県</t>
  </si>
  <si>
    <t>所在している市区町村</t>
  </si>
  <si>
    <t>1つ目</t>
  </si>
  <si>
    <t>2つ目</t>
  </si>
  <si>
    <t>3つ目</t>
  </si>
  <si>
    <t>新古品</t>
  </si>
  <si>
    <t>不良品/故障品</t>
  </si>
  <si>
    <t>災害等によるもの</t>
  </si>
  <si>
    <t>目的を終了したもの</t>
  </si>
  <si>
    <t>その他・状態不明</t>
  </si>
  <si>
    <t>シリコン系
片面ガラス</t>
  </si>
  <si>
    <t>シリコン系
両面ガラス</t>
  </si>
  <si>
    <t>化合物系
GaAs系</t>
  </si>
  <si>
    <t>化合物系
CIS系
（Solar Frontier製）</t>
  </si>
  <si>
    <t>化合物系
CdTe系
（First Solar製）</t>
  </si>
  <si>
    <t>有機系
ペロブスカイト系</t>
  </si>
  <si>
    <t>建材一体型</t>
  </si>
  <si>
    <t>ガラス破損</t>
  </si>
  <si>
    <t>汚れ</t>
  </si>
  <si>
    <t>制限の有無</t>
  </si>
  <si>
    <t>長さ</t>
  </si>
  <si>
    <t>幅</t>
  </si>
  <si>
    <t>厚み</t>
  </si>
  <si>
    <t>枚</t>
  </si>
  <si>
    <t>kg</t>
  </si>
  <si>
    <t>①新古品</t>
  </si>
  <si>
    <t>②故障・廃棄品</t>
  </si>
  <si>
    <t>合計
（自動計算）</t>
  </si>
  <si>
    <t>屋内</t>
  </si>
  <si>
    <t>屋外</t>
  </si>
  <si>
    <t>パネルの量</t>
  </si>
  <si>
    <t>期間</t>
  </si>
  <si>
    <t>面積</t>
  </si>
  <si>
    <t>都道府県</t>
  </si>
  <si>
    <t>排出枚数</t>
  </si>
  <si>
    <t>排出割合（自動計算）</t>
  </si>
  <si>
    <t>排出枚数（自動計算）</t>
  </si>
  <si>
    <t>その他リサイクル（具体的に）</t>
  </si>
  <si>
    <t>アルミフレームのみ取り外したもの</t>
  </si>
  <si>
    <t>その他（具体的に）</t>
  </si>
  <si>
    <t>金属くず</t>
  </si>
  <si>
    <t>ガラスくず、コンクリートくず及び陶磁器くず</t>
  </si>
  <si>
    <t>廃プラスチック類</t>
  </si>
  <si>
    <t>1.逆有償（費用を支払い引き渡し）
2.0円
3.1円/kg未満
4.1円/kg以上5円/kg未満
5.5円/kg以上10円/kg未満
6.10円/kg以上100円/kg未満
7.100円/kg以上</t>
  </si>
  <si>
    <t>シリコン系片面ガラス</t>
  </si>
  <si>
    <t>シリコン系両面ガラス</t>
  </si>
  <si>
    <t>該当年度</t>
  </si>
  <si>
    <t>収集運搬重量・枚数</t>
  </si>
  <si>
    <t>距離（km）</t>
  </si>
  <si>
    <t>収集運搬費用（税抜・円）</t>
  </si>
  <si>
    <t>実施形態（選択）</t>
  </si>
  <si>
    <t>問15-1の回答番号1.</t>
  </si>
  <si>
    <t>分割枚数</t>
  </si>
  <si>
    <t>発電事業者（１回あたりの受け入れ量が1,000枚以上）</t>
  </si>
  <si>
    <t>発電事業者（１回あたりの受け入れ量が1,000枚未満）</t>
  </si>
  <si>
    <t>電気工事事業者</t>
  </si>
  <si>
    <t>保守・管理事業者</t>
  </si>
  <si>
    <t>撤去・解体事業者</t>
  </si>
  <si>
    <t>住宅メーカー</t>
  </si>
  <si>
    <t>新品パネル小売事業者</t>
  </si>
  <si>
    <t>2026年４月時点 在庫</t>
  </si>
  <si>
    <t>取扱い合計</t>
  </si>
  <si>
    <t>1.求めている情報、データがある（具体的に）</t>
  </si>
  <si>
    <t>外観検査（目視検査）</t>
  </si>
  <si>
    <t>出力検査（I-V検査）</t>
  </si>
  <si>
    <t>EL検査</t>
  </si>
  <si>
    <t>絶縁抵抗測定</t>
  </si>
  <si>
    <t>開放電圧試験</t>
  </si>
  <si>
    <t>インピーダンス測定</t>
  </si>
  <si>
    <t>IR検査</t>
  </si>
  <si>
    <t>その他検査</t>
  </si>
  <si>
    <t>要確認箇所</t>
  </si>
  <si>
    <t>修正不可理由</t>
  </si>
  <si>
    <t>導入技術</t>
  </si>
  <si>
    <t>導入装置</t>
  </si>
  <si>
    <t>選択肢にない装置（具体的に）</t>
  </si>
  <si>
    <t>１.不良品 / 故障品</t>
  </si>
  <si>
    <t>２.災害等によるもの</t>
  </si>
  <si>
    <t>３.目的を終了したもの</t>
  </si>
  <si>
    <t>４.その他（具体的に）</t>
  </si>
  <si>
    <t>日間</t>
  </si>
  <si>
    <t>㎡</t>
  </si>
  <si>
    <t>%</t>
  </si>
  <si>
    <t>有価金属製錬</t>
  </si>
  <si>
    <t>うち「リサイクル用途：板ガラス」</t>
  </si>
  <si>
    <t>うち「リサイクル用途：路盤材」</t>
  </si>
  <si>
    <t>うち「リサイクル用途：多孔質ガラス発泡剤」</t>
  </si>
  <si>
    <t>うち「リサイクル用途：グラスウール」</t>
  </si>
  <si>
    <t>うち「リサイクル用途：ガラス砂」</t>
  </si>
  <si>
    <t>うち「リサイクル用途：タイル」</t>
  </si>
  <si>
    <t>うち「リサイクル用途：セラミック」</t>
  </si>
  <si>
    <t>うち「リサイクル用途：上記以外のカレット」</t>
  </si>
  <si>
    <t>うち「リサイクル用途：その他」（具体的に）</t>
  </si>
  <si>
    <t>1.50円/kg未満
2.50円/kg以上100円/kg未満
3.100円/kg以上300円/kg未満
4.300円/kg以上500円/kg未満
5.500円/kg以上</t>
  </si>
  <si>
    <t>円/kg</t>
  </si>
  <si>
    <t>円/枚</t>
  </si>
  <si>
    <t>年度</t>
  </si>
  <si>
    <t>km</t>
  </si>
  <si>
    <t>円</t>
  </si>
  <si>
    <t>１．自社実施
２．外部委託</t>
  </si>
  <si>
    <t>枚ずつ</t>
  </si>
  <si>
    <t>kgずつ</t>
  </si>
  <si>
    <t>使用済品</t>
  </si>
  <si>
    <t>未使用品</t>
  </si>
  <si>
    <t>その理由</t>
  </si>
  <si>
    <t>機器名称・メーカー名称</t>
  </si>
  <si>
    <t>型式（モデル）</t>
  </si>
  <si>
    <t>導入事由</t>
  </si>
  <si>
    <t>集計用
（グレーアウト無効）</t>
  </si>
  <si>
    <t>回答条件</t>
    <phoneticPr fontId="26"/>
  </si>
  <si>
    <t>設問</t>
  </si>
  <si>
    <t>NG判定</t>
  </si>
  <si>
    <t>※導入技術について、「破砕＋選別」と「単純破砕」は以下の基準で選択してください。</t>
    <rPh sb="1" eb="3">
      <t>ドウニュウ</t>
    </rPh>
    <rPh sb="3" eb="5">
      <t>ギジュツ</t>
    </rPh>
    <rPh sb="11" eb="13">
      <t>ハサイ</t>
    </rPh>
    <rPh sb="14" eb="16">
      <t>センベツ</t>
    </rPh>
    <rPh sb="19" eb="23">
      <t>タンジュンハサイ</t>
    </rPh>
    <rPh sb="25" eb="27">
      <t>イカ</t>
    </rPh>
    <rPh sb="28" eb="30">
      <t>キジュン</t>
    </rPh>
    <rPh sb="31" eb="33">
      <t>センタク</t>
    </rPh>
    <phoneticPr fontId="2"/>
  </si>
  <si>
    <t>　「単純破砕のみ」：資源の回収を一切行わず、埋め立て処分を目的として使用済太陽光パネルのまま破砕すること</t>
    <rPh sb="10" eb="12">
      <t>シゲン</t>
    </rPh>
    <rPh sb="13" eb="15">
      <t>カイシュウ</t>
    </rPh>
    <rPh sb="16" eb="19">
      <t>イッサイオコナ</t>
    </rPh>
    <rPh sb="22" eb="23">
      <t>ウ</t>
    </rPh>
    <rPh sb="24" eb="25">
      <t>タ</t>
    </rPh>
    <rPh sb="26" eb="28">
      <t>ショブン</t>
    </rPh>
    <rPh sb="29" eb="31">
      <t>モクテキ</t>
    </rPh>
    <rPh sb="34" eb="37">
      <t>シヨウズ</t>
    </rPh>
    <rPh sb="37" eb="39">
      <t>タイヨウ</t>
    </rPh>
    <rPh sb="39" eb="40">
      <t>ヒカリ</t>
    </rPh>
    <rPh sb="46" eb="48">
      <t>ハサイ</t>
    </rPh>
    <phoneticPr fontId="2"/>
  </si>
  <si>
    <t>NG判定</t>
    <rPh sb="2" eb="4">
      <t>ハンテイ</t>
    </rPh>
    <phoneticPr fontId="2"/>
  </si>
  <si>
    <t>■最終チェックシート</t>
  </si>
  <si>
    <t>ご回答状況の確認用にご活用ください。
判定が「NG」となっている設問は、「要確認」の内容をご確認頂き、各設問の回答欄に追記・修正ください。
回答を追記・修正してもNGとなってしまう場合は理由をご記入ください。
ただし、入力の仕方によってはNGが残ってしまう場合もありますので、その点ご了承ください。</t>
  </si>
  <si>
    <t>判定</t>
  </si>
  <si>
    <t>要確認</t>
  </si>
  <si>
    <t>修正不可の理由</t>
  </si>
  <si>
    <t>基本情報</t>
  </si>
  <si>
    <t>問1-1</t>
  </si>
  <si>
    <t>問1-2</t>
  </si>
  <si>
    <t>問2-1</t>
  </si>
  <si>
    <t>問2-2</t>
  </si>
  <si>
    <t>問3</t>
  </si>
  <si>
    <t>問5</t>
  </si>
  <si>
    <t>問7-1</t>
  </si>
  <si>
    <t>問7-2</t>
  </si>
  <si>
    <t>問8-1</t>
  </si>
  <si>
    <t>問8-2</t>
  </si>
  <si>
    <t>問8-3</t>
  </si>
  <si>
    <t>問8-4</t>
  </si>
  <si>
    <t>問8-5</t>
  </si>
  <si>
    <t>問8-6</t>
  </si>
  <si>
    <t>問9-1</t>
  </si>
  <si>
    <t>問9-2</t>
  </si>
  <si>
    <t>問13</t>
  </si>
  <si>
    <t>問14</t>
  </si>
  <si>
    <t>問16</t>
  </si>
  <si>
    <t>問17</t>
  </si>
  <si>
    <t>問18</t>
  </si>
  <si>
    <t>問19</t>
  </si>
  <si>
    <t>問1が5~6のときグレー</t>
    <rPh sb="0" eb="1">
      <t>トイ</t>
    </rPh>
    <phoneticPr fontId="2"/>
  </si>
  <si>
    <t>太陽光パネルの破損状況（ガラス割れ、フレームの変形）</t>
    <rPh sb="15" eb="16">
      <t>ワ</t>
    </rPh>
    <rPh sb="23" eb="25">
      <t>ヘンケイ</t>
    </rPh>
    <phoneticPr fontId="2"/>
  </si>
  <si>
    <t>必ずしも実施しない（顧客ニーズがあれば実施する）</t>
  </si>
  <si>
    <t>実施しない（現地検査には対応していない）</t>
  </si>
  <si>
    <t>自社では実施しておらず、パートナー企業に任せている</t>
  </si>
  <si>
    <t>必ず実施する</t>
  </si>
  <si>
    <t>必ずしも実施しない（連携情報（枚数、保管状況、等）に応じて判断している）</t>
  </si>
  <si>
    <t>実施しない（未使用品は検査不要と考えている）</t>
  </si>
  <si>
    <t>現地検査の場合</t>
  </si>
  <si>
    <t>処理能力を向上される予定（自動化等）</t>
    <phoneticPr fontId="2"/>
  </si>
  <si>
    <t>稼働時間を延長させる予定（残業、土曜稼働等）</t>
    <phoneticPr fontId="2"/>
  </si>
  <si>
    <t>グレーアウト</t>
    <phoneticPr fontId="2"/>
  </si>
  <si>
    <t>問12-1が2のときのみNG</t>
    <phoneticPr fontId="2"/>
  </si>
  <si>
    <t>枚/年(PV)</t>
    <rPh sb="0" eb="1">
      <t>マイ</t>
    </rPh>
    <phoneticPr fontId="2"/>
  </si>
  <si>
    <t>㎏/年(PV)</t>
    <phoneticPr fontId="2"/>
  </si>
  <si>
    <t>保管可能量</t>
    <phoneticPr fontId="2"/>
  </si>
  <si>
    <t>1時間当たりの処理能力</t>
    <phoneticPr fontId="2"/>
  </si>
  <si>
    <t>1日当たりの稼働時間</t>
    <phoneticPr fontId="2"/>
  </si>
  <si>
    <t>時間/日</t>
    <phoneticPr fontId="2"/>
  </si>
  <si>
    <t>日/年</t>
    <phoneticPr fontId="2"/>
  </si>
  <si>
    <t>年間の稼働日数</t>
    <phoneticPr fontId="2"/>
  </si>
  <si>
    <t>年間の処理可能量</t>
    <phoneticPr fontId="2"/>
  </si>
  <si>
    <t>1-1で1～４</t>
    <phoneticPr fontId="2"/>
  </si>
  <si>
    <t>2-2で10</t>
    <phoneticPr fontId="2"/>
  </si>
  <si>
    <t>7-1で10</t>
    <phoneticPr fontId="2"/>
  </si>
  <si>
    <t>7-2で4</t>
    <phoneticPr fontId="2"/>
  </si>
  <si>
    <t>その他（シリコンリサイクル・樹脂くず等）</t>
    <rPh sb="14" eb="16">
      <t>ジュシ</t>
    </rPh>
    <phoneticPr fontId="2"/>
  </si>
  <si>
    <t>kg(PV)</t>
    <phoneticPr fontId="2"/>
  </si>
  <si>
    <t>1.ジャンクションボックスと配線を取外した太陽光パネル</t>
    <phoneticPr fontId="26"/>
  </si>
  <si>
    <t>2.アルミフレームのみを除去した太陽光パネル</t>
    <phoneticPr fontId="26"/>
  </si>
  <si>
    <t>シリコン系片面ガラス
（稼働率が100%で、3,000枚程度の処理依頼があった場合）</t>
    <phoneticPr fontId="2"/>
  </si>
  <si>
    <t>4.何も取外していない(加工されていない)太陽光パネル</t>
    <phoneticPr fontId="26"/>
  </si>
  <si>
    <t>5.その他</t>
    <rPh sb="4" eb="5">
      <t>タ</t>
    </rPh>
    <phoneticPr fontId="26"/>
  </si>
  <si>
    <t>問5</t>
    <rPh sb="0" eb="1">
      <t>トイ</t>
    </rPh>
    <phoneticPr fontId="2"/>
  </si>
  <si>
    <t>3.太陽光パネルの破損状況（ガラス割れ、フレームの変形）</t>
    <phoneticPr fontId="26"/>
  </si>
  <si>
    <t>6.処理残渣の発生量、及び処理単価</t>
    <phoneticPr fontId="26"/>
  </si>
  <si>
    <t>7-1.再資源化物（ガラス）の売却価格</t>
    <phoneticPr fontId="26"/>
  </si>
  <si>
    <t>7-2.銀を含むセルシートの売却価格</t>
    <phoneticPr fontId="26"/>
  </si>
  <si>
    <t>11.寸法の標準サイズからの大小</t>
    <phoneticPr fontId="26"/>
  </si>
  <si>
    <t>12.化合物系パネルであること</t>
    <phoneticPr fontId="26"/>
  </si>
  <si>
    <t>13.洗浄を必要とする汚れがついていること</t>
    <phoneticPr fontId="26"/>
  </si>
  <si>
    <t>14.住宅用など、１回あたりの受入数が少ないこと（50枚以下を想定）</t>
    <phoneticPr fontId="26"/>
  </si>
  <si>
    <t>15.ガラス中の懸念物質の含有状況（ヒ素、アンチモン等）</t>
    <phoneticPr fontId="26"/>
  </si>
  <si>
    <t>16.自動化による人員・工数削減（設備投資金額を含まない前提で）</t>
    <phoneticPr fontId="26"/>
  </si>
  <si>
    <t>17.その他（具体的に）</t>
    <phoneticPr fontId="26"/>
  </si>
  <si>
    <t>kg/年(PV)</t>
    <phoneticPr fontId="2"/>
  </si>
  <si>
    <t>12-1で1</t>
    <phoneticPr fontId="2"/>
  </si>
  <si>
    <t>12-2で7</t>
    <phoneticPr fontId="2"/>
  </si>
  <si>
    <t>12-3で5</t>
    <phoneticPr fontId="2"/>
  </si>
  <si>
    <t>12-4で5</t>
    <phoneticPr fontId="2"/>
  </si>
  <si>
    <t>12-5で7</t>
    <phoneticPr fontId="2"/>
  </si>
  <si>
    <t>13で7</t>
    <phoneticPr fontId="2"/>
  </si>
  <si>
    <t>14で5</t>
    <phoneticPr fontId="2"/>
  </si>
  <si>
    <t>今後5年以内に、太陽光パネルの処理能力拡大に関する計画</t>
    <phoneticPr fontId="2"/>
  </si>
  <si>
    <t>運搬車両の最大積載量（選択）</t>
    <phoneticPr fontId="2"/>
  </si>
  <si>
    <t>１．４ｔ未満
２．4t以上10t未満
3.10t以上20t未満
4.20t以上</t>
    <rPh sb="4" eb="6">
      <t>ミマン</t>
    </rPh>
    <rPh sb="11" eb="13">
      <t>イジョウ</t>
    </rPh>
    <rPh sb="16" eb="18">
      <t>ミマン</t>
    </rPh>
    <rPh sb="24" eb="26">
      <t>イジョウ</t>
    </rPh>
    <rPh sb="29" eb="31">
      <t>ミマン</t>
    </rPh>
    <rPh sb="37" eb="39">
      <t>イジョウ</t>
    </rPh>
    <phoneticPr fontId="2"/>
  </si>
  <si>
    <t>1.廃棄物
2.有価物
3.古物
4.無償引渡し
5.その他（具体的に）</t>
    <phoneticPr fontId="26"/>
  </si>
  <si>
    <t>問19が5</t>
    <rPh sb="0" eb="1">
      <t>トイ</t>
    </rPh>
    <phoneticPr fontId="2"/>
  </si>
  <si>
    <t>8-3でいずれか5</t>
    <phoneticPr fontId="2"/>
  </si>
  <si>
    <t>8-4で5</t>
    <phoneticPr fontId="2"/>
  </si>
  <si>
    <t>8-6で9</t>
    <phoneticPr fontId="2"/>
  </si>
  <si>
    <t>問18が6</t>
    <rPh sb="0" eb="1">
      <t>トイ</t>
    </rPh>
    <phoneticPr fontId="2"/>
  </si>
  <si>
    <t>問26-2が10</t>
    <rPh sb="0" eb="1">
      <t>トイ</t>
    </rPh>
    <phoneticPr fontId="2"/>
  </si>
  <si>
    <t>問261が7</t>
    <rPh sb="0" eb="1">
      <t>トイ</t>
    </rPh>
    <phoneticPr fontId="2"/>
  </si>
  <si>
    <t>問25</t>
    <phoneticPr fontId="2"/>
  </si>
  <si>
    <t>2-1で1~3</t>
    <phoneticPr fontId="2"/>
  </si>
  <si>
    <t>新品パネル小売事業者</t>
    <phoneticPr fontId="2"/>
  </si>
  <si>
    <t>問4-2</t>
    <phoneticPr fontId="2"/>
  </si>
  <si>
    <t>問4-1</t>
    <phoneticPr fontId="26"/>
  </si>
  <si>
    <t>8-1で1</t>
    <phoneticPr fontId="2"/>
  </si>
  <si>
    <t>※1～8は選択式、9～12は自由記述式となっております。</t>
    <rPh sb="5" eb="8">
      <t>センタクシキ</t>
    </rPh>
    <rPh sb="14" eb="19">
      <t>ジユウキジュツシキ</t>
    </rPh>
    <phoneticPr fontId="2"/>
  </si>
  <si>
    <t>複数の事業場からの排出をまとめて運搬したことがある</t>
    <rPh sb="0" eb="2">
      <t>フクスウ</t>
    </rPh>
    <rPh sb="3" eb="6">
      <t>ジギョウジョウ</t>
    </rPh>
    <rPh sb="9" eb="11">
      <t>ハイシュツ</t>
    </rPh>
    <rPh sb="16" eb="18">
      <t>ウンパン</t>
    </rPh>
    <phoneticPr fontId="2"/>
  </si>
  <si>
    <t>複数の事業場からの排出をまとめて運搬することはなかったが、単一の事業場の排出を分割で複数回にわけて運搬した</t>
    <rPh sb="0" eb="2">
      <t>フクスウ</t>
    </rPh>
    <rPh sb="3" eb="6">
      <t>ジギョウジョウ</t>
    </rPh>
    <rPh sb="9" eb="11">
      <t>ハイシュツ</t>
    </rPh>
    <rPh sb="16" eb="18">
      <t>ウンパン</t>
    </rPh>
    <rPh sb="29" eb="31">
      <t>タンイツ</t>
    </rPh>
    <rPh sb="32" eb="35">
      <t>ジギョウジョウ</t>
    </rPh>
    <rPh sb="36" eb="38">
      <t>ハイシュツ</t>
    </rPh>
    <rPh sb="39" eb="41">
      <t>ブンカツ</t>
    </rPh>
    <rPh sb="42" eb="45">
      <t>フクスウカイ</t>
    </rPh>
    <rPh sb="49" eb="51">
      <t>ウンパン</t>
    </rPh>
    <phoneticPr fontId="2"/>
  </si>
  <si>
    <t>問20-1でその他業務1に○</t>
    <rPh sb="0" eb="1">
      <t>トイ</t>
    </rPh>
    <rPh sb="8" eb="9">
      <t>タ</t>
    </rPh>
    <rPh sb="9" eb="11">
      <t>ギョウム</t>
    </rPh>
    <phoneticPr fontId="2"/>
  </si>
  <si>
    <t>問20-1でその他業務2に○</t>
    <rPh sb="0" eb="1">
      <t>トイ</t>
    </rPh>
    <rPh sb="8" eb="9">
      <t>タ</t>
    </rPh>
    <rPh sb="9" eb="11">
      <t>ギョウム</t>
    </rPh>
    <phoneticPr fontId="2"/>
  </si>
  <si>
    <t>問20-2で枚数単位でその他に枚数記入</t>
    <rPh sb="0" eb="1">
      <t>トイ</t>
    </rPh>
    <rPh sb="6" eb="10">
      <t>マイスウタンイ</t>
    </rPh>
    <rPh sb="13" eb="14">
      <t>タ</t>
    </rPh>
    <rPh sb="15" eb="17">
      <t>マイスウ</t>
    </rPh>
    <rPh sb="17" eb="19">
      <t>キニュウ</t>
    </rPh>
    <phoneticPr fontId="2"/>
  </si>
  <si>
    <t>問20-2 kg単位でその他に重量記入</t>
    <rPh sb="0" eb="1">
      <t>トイ</t>
    </rPh>
    <rPh sb="8" eb="10">
      <t>タンイ</t>
    </rPh>
    <rPh sb="13" eb="14">
      <t>タ</t>
    </rPh>
    <rPh sb="15" eb="17">
      <t>ジュウリョウ</t>
    </rPh>
    <rPh sb="17" eb="19">
      <t>キニュウ</t>
    </rPh>
    <phoneticPr fontId="2"/>
  </si>
  <si>
    <t>問21-1 製品情報等で8に○</t>
    <rPh sb="0" eb="1">
      <t>トイ</t>
    </rPh>
    <rPh sb="6" eb="11">
      <t>セイヒンジョウホウトウ</t>
    </rPh>
    <phoneticPr fontId="2"/>
  </si>
  <si>
    <t>問21-1 メンテナンス結果で4に○</t>
    <rPh sb="0" eb="1">
      <t>トイ</t>
    </rPh>
    <rPh sb="12" eb="14">
      <t>ケッカ</t>
    </rPh>
    <phoneticPr fontId="2"/>
  </si>
  <si>
    <t>問21-1 写真データ連携で3に○</t>
    <rPh sb="0" eb="1">
      <t>トイ</t>
    </rPh>
    <rPh sb="6" eb="8">
      <t>シャシン</t>
    </rPh>
    <rPh sb="11" eb="13">
      <t>レンケイ</t>
    </rPh>
    <phoneticPr fontId="2"/>
  </si>
  <si>
    <t>問21-1 その他情報に○</t>
    <rPh sb="0" eb="1">
      <t>トイ</t>
    </rPh>
    <rPh sb="8" eb="9">
      <t>タ</t>
    </rPh>
    <rPh sb="9" eb="11">
      <t>ジョウホウ</t>
    </rPh>
    <phoneticPr fontId="2"/>
  </si>
  <si>
    <t>問21-4 現地検査での検査の実施単位 その他に○</t>
    <rPh sb="0" eb="1">
      <t>トイ</t>
    </rPh>
    <rPh sb="6" eb="10">
      <t>ゲンチケンサ</t>
    </rPh>
    <rPh sb="12" eb="14">
      <t>ケンサ</t>
    </rPh>
    <rPh sb="15" eb="19">
      <t>ジッシタンイ</t>
    </rPh>
    <rPh sb="22" eb="23">
      <t>タ</t>
    </rPh>
    <phoneticPr fontId="2"/>
  </si>
  <si>
    <t>貴社における使用済太陽光パネルのリサイクル事業や
リユース事業の状況について、以下の質問にご回答ください。
2025年度（令和７年度）の処理状況についてご回答ください。
本調査のご回答内容を集計・匿名化した上で、
政策検討・分析資料作成等に利用する場合があります。
また、本調査には、国立研究開発法人新エネルギー・産業技術総合開発機構（NEDO）での
今後の技術開発支援策等の検討に資する設問が一部（問1~問3）含まれます。
なお、貴社の事業や取組に関連しない質問は空欄で構いません。空欄の場合赤文字のエラーが出てしまいますが、差支えない範囲でご回答いただければ幸いです。
赤文字のエラーが残る場合、差支えない範囲で「チェックシート」の「修正不可理由」に
事由を御記載をお願いいたします。</t>
    <rPh sb="0" eb="2">
      <t>キシャ</t>
    </rPh>
    <rPh sb="6" eb="9">
      <t>シヨウズ</t>
    </rPh>
    <rPh sb="9" eb="12">
      <t>タイヨウコウ</t>
    </rPh>
    <rPh sb="21" eb="23">
      <t>ジギョウ</t>
    </rPh>
    <rPh sb="29" eb="31">
      <t>ジギョウ</t>
    </rPh>
    <rPh sb="32" eb="34">
      <t>ジョウキョウ</t>
    </rPh>
    <rPh sb="39" eb="41">
      <t>イカ</t>
    </rPh>
    <rPh sb="42" eb="44">
      <t>シツモン</t>
    </rPh>
    <rPh sb="46" eb="48">
      <t>カイトウ</t>
    </rPh>
    <rPh sb="77" eb="79">
      <t>カイトウ</t>
    </rPh>
    <phoneticPr fontId="2"/>
  </si>
  <si>
    <t>※３施設以上ある場合は、52～58行目をコピーし、59行目の上に追加して記入ください。</t>
    <rPh sb="2" eb="6">
      <t>シセツイジョウ</t>
    </rPh>
    <rPh sb="8" eb="10">
      <t>バアイ</t>
    </rPh>
    <rPh sb="17" eb="19">
      <t>ギョウメ</t>
    </rPh>
    <rPh sb="27" eb="29">
      <t>ギョウメ</t>
    </rPh>
    <rPh sb="30" eb="31">
      <t>ウエ</t>
    </rPh>
    <rPh sb="32" eb="34">
      <t>ツイカ</t>
    </rPh>
    <rPh sb="36" eb="38">
      <t>キニュウ</t>
    </rPh>
    <phoneticPr fontId="2"/>
  </si>
  <si>
    <t>※複数処理施設がある場合は、処理施設ごとにご記入ください。３施設以上ある場合は、52～58行目をコピーし、59行目の上に追加して記入ください。</t>
    <rPh sb="1" eb="3">
      <t>フクスウ</t>
    </rPh>
    <rPh sb="3" eb="5">
      <t>ショリ</t>
    </rPh>
    <rPh sb="5" eb="7">
      <t>シセツ</t>
    </rPh>
    <rPh sb="10" eb="12">
      <t>バアイ</t>
    </rPh>
    <rPh sb="14" eb="16">
      <t>ショリ</t>
    </rPh>
    <rPh sb="16" eb="18">
      <t>シセツ</t>
    </rPh>
    <rPh sb="22" eb="24">
      <t>キニュウ</t>
    </rPh>
    <rPh sb="45" eb="47">
      <t>ギョウメ</t>
    </rPh>
    <rPh sb="55" eb="57">
      <t>ギョウメ</t>
    </rPh>
    <rPh sb="58" eb="59">
      <t>ウエ</t>
    </rPh>
    <rPh sb="60" eb="62">
      <t>ツイカ</t>
    </rPh>
    <rPh sb="64" eb="66">
      <t>キニュウ</t>
    </rPh>
    <phoneticPr fontId="2"/>
  </si>
  <si>
    <t>問21-4 外観検査に○</t>
    <rPh sb="0" eb="1">
      <t>トイ</t>
    </rPh>
    <rPh sb="6" eb="10">
      <t>ガイカンケンサ</t>
    </rPh>
    <phoneticPr fontId="2"/>
  </si>
  <si>
    <t>問21-4 出力検査に○</t>
    <rPh sb="0" eb="1">
      <t>トイ</t>
    </rPh>
    <rPh sb="6" eb="8">
      <t>シュツリョク</t>
    </rPh>
    <rPh sb="8" eb="10">
      <t>ケンサ</t>
    </rPh>
    <phoneticPr fontId="2"/>
  </si>
  <si>
    <t>問21-4 EL検査に○</t>
    <rPh sb="0" eb="1">
      <t>トイ</t>
    </rPh>
    <rPh sb="8" eb="10">
      <t>ケンサ</t>
    </rPh>
    <phoneticPr fontId="2"/>
  </si>
  <si>
    <t>問21-4 絶縁測定検査に○</t>
    <rPh sb="0" eb="1">
      <t>トイ</t>
    </rPh>
    <rPh sb="6" eb="8">
      <t>ゼツエン</t>
    </rPh>
    <rPh sb="8" eb="10">
      <t>ソクテイ</t>
    </rPh>
    <rPh sb="10" eb="12">
      <t>ケンサ</t>
    </rPh>
    <phoneticPr fontId="2"/>
  </si>
  <si>
    <t>問21-4 解放電圧試験検査に○</t>
    <rPh sb="0" eb="1">
      <t>トイ</t>
    </rPh>
    <rPh sb="6" eb="8">
      <t>カイホウ</t>
    </rPh>
    <rPh sb="8" eb="10">
      <t>デンアツ</t>
    </rPh>
    <rPh sb="10" eb="12">
      <t>シケン</t>
    </rPh>
    <rPh sb="12" eb="14">
      <t>ケンサ</t>
    </rPh>
    <phoneticPr fontId="2"/>
  </si>
  <si>
    <t>問21-4 インピーダンス検査に○</t>
    <rPh sb="0" eb="1">
      <t>トイ</t>
    </rPh>
    <rPh sb="13" eb="15">
      <t>ケンサ</t>
    </rPh>
    <phoneticPr fontId="2"/>
  </si>
  <si>
    <t>問21-4 IR検査に○</t>
    <rPh sb="0" eb="1">
      <t>トイ</t>
    </rPh>
    <rPh sb="8" eb="10">
      <t>ケンサ</t>
    </rPh>
    <phoneticPr fontId="2"/>
  </si>
  <si>
    <t>問21-4 その他検査検査に○</t>
    <rPh sb="0" eb="1">
      <t>トイ</t>
    </rPh>
    <rPh sb="8" eb="9">
      <t>タ</t>
    </rPh>
    <rPh sb="9" eb="11">
      <t>ケンサ</t>
    </rPh>
    <rPh sb="11" eb="13">
      <t>ケンサ</t>
    </rPh>
    <phoneticPr fontId="2"/>
  </si>
  <si>
    <t>問21-5 その他検査検査に○</t>
    <rPh sb="0" eb="1">
      <t>トイ</t>
    </rPh>
    <rPh sb="8" eb="9">
      <t>タ</t>
    </rPh>
    <rPh sb="9" eb="11">
      <t>ケンサ</t>
    </rPh>
    <rPh sb="11" eb="13">
      <t>ケンサ</t>
    </rPh>
    <phoneticPr fontId="2"/>
  </si>
  <si>
    <t>問21-5 その他検査検査に○</t>
    <rPh sb="8" eb="9">
      <t>タ</t>
    </rPh>
    <rPh sb="9" eb="11">
      <t>ケンサ</t>
    </rPh>
    <rPh sb="11" eb="13">
      <t>ケンサ</t>
    </rPh>
    <phoneticPr fontId="2"/>
  </si>
  <si>
    <t>問21-5 出力検査に○</t>
    <rPh sb="6" eb="8">
      <t>シュツリョク</t>
    </rPh>
    <rPh sb="8" eb="10">
      <t>ケンサ</t>
    </rPh>
    <phoneticPr fontId="2"/>
  </si>
  <si>
    <t>問21-5 EL検査に○</t>
    <rPh sb="8" eb="10">
      <t>ケンサ</t>
    </rPh>
    <phoneticPr fontId="2"/>
  </si>
  <si>
    <t>問21-5 絶縁測定検査に○</t>
    <rPh sb="6" eb="8">
      <t>ゼツエン</t>
    </rPh>
    <rPh sb="8" eb="10">
      <t>ソクテイ</t>
    </rPh>
    <rPh sb="10" eb="12">
      <t>ケンサ</t>
    </rPh>
    <phoneticPr fontId="2"/>
  </si>
  <si>
    <t>問21-5 解放電圧試験検査に○</t>
    <rPh sb="6" eb="8">
      <t>カイホウ</t>
    </rPh>
    <rPh sb="8" eb="10">
      <t>デンアツ</t>
    </rPh>
    <rPh sb="10" eb="12">
      <t>シケン</t>
    </rPh>
    <rPh sb="12" eb="14">
      <t>ケンサ</t>
    </rPh>
    <phoneticPr fontId="2"/>
  </si>
  <si>
    <t>問21-5 インピーダンス検査に○</t>
    <rPh sb="13" eb="15">
      <t>ケンサ</t>
    </rPh>
    <phoneticPr fontId="2"/>
  </si>
  <si>
    <t>問21-5 IR検査に○</t>
    <rPh sb="8" eb="10">
      <t>ケンサ</t>
    </rPh>
    <phoneticPr fontId="2"/>
  </si>
  <si>
    <t>問21-5 施設内検査でその他に○</t>
    <rPh sb="6" eb="11">
      <t>シセツナイケンサ</t>
    </rPh>
    <rPh sb="14" eb="15">
      <t>タ</t>
    </rPh>
    <phoneticPr fontId="2"/>
  </si>
  <si>
    <t>問22-1 製品情報等で8に○</t>
    <rPh sb="6" eb="11">
      <t>セイヒンジョウホウトウ</t>
    </rPh>
    <phoneticPr fontId="2"/>
  </si>
  <si>
    <t>問22-1 社員データ連携で3に○</t>
    <rPh sb="6" eb="8">
      <t>シャイン</t>
    </rPh>
    <rPh sb="11" eb="13">
      <t>レンケイ</t>
    </rPh>
    <phoneticPr fontId="2"/>
  </si>
  <si>
    <t>問22-1 その他情報に○</t>
    <rPh sb="8" eb="11">
      <t>タジョウホウ</t>
    </rPh>
    <phoneticPr fontId="2"/>
  </si>
  <si>
    <t>問22-4 その他検査検査に○</t>
    <rPh sb="8" eb="9">
      <t>タ</t>
    </rPh>
    <rPh sb="9" eb="11">
      <t>ケンサ</t>
    </rPh>
    <rPh sb="11" eb="13">
      <t>ケンサ</t>
    </rPh>
    <phoneticPr fontId="2"/>
  </si>
  <si>
    <t>問22-4 出力検査に○</t>
    <rPh sb="6" eb="8">
      <t>シュツリョク</t>
    </rPh>
    <rPh sb="8" eb="10">
      <t>ケンサ</t>
    </rPh>
    <phoneticPr fontId="2"/>
  </si>
  <si>
    <t>問22-4 EL検査に○</t>
    <rPh sb="8" eb="10">
      <t>ケンサ</t>
    </rPh>
    <phoneticPr fontId="2"/>
  </si>
  <si>
    <t>問22-4 絶縁測定検査に○</t>
    <rPh sb="6" eb="8">
      <t>ゼツエン</t>
    </rPh>
    <rPh sb="8" eb="10">
      <t>ソクテイ</t>
    </rPh>
    <rPh sb="10" eb="12">
      <t>ケンサ</t>
    </rPh>
    <phoneticPr fontId="2"/>
  </si>
  <si>
    <t>問22-4 解放電圧試験検査に○</t>
    <rPh sb="6" eb="8">
      <t>カイホウ</t>
    </rPh>
    <rPh sb="8" eb="10">
      <t>デンアツ</t>
    </rPh>
    <rPh sb="10" eb="12">
      <t>シケン</t>
    </rPh>
    <rPh sb="12" eb="14">
      <t>ケンサ</t>
    </rPh>
    <phoneticPr fontId="2"/>
  </si>
  <si>
    <t>問22-4 インピーダンス検査に○</t>
    <rPh sb="13" eb="15">
      <t>ケンサ</t>
    </rPh>
    <phoneticPr fontId="2"/>
  </si>
  <si>
    <t>問22-4 IR検査に○</t>
    <rPh sb="8" eb="10">
      <t>ケンサ</t>
    </rPh>
    <phoneticPr fontId="2"/>
  </si>
  <si>
    <t>問22-4 現地検査での検査 その他に○</t>
    <rPh sb="6" eb="8">
      <t>ゲンチ</t>
    </rPh>
    <rPh sb="8" eb="10">
      <t>ケンサ</t>
    </rPh>
    <rPh sb="12" eb="14">
      <t>ケンサ</t>
    </rPh>
    <rPh sb="17" eb="18">
      <t>タ</t>
    </rPh>
    <phoneticPr fontId="2"/>
  </si>
  <si>
    <t>問22-5 その他に○</t>
    <rPh sb="8" eb="9">
      <t>タ</t>
    </rPh>
    <phoneticPr fontId="2"/>
  </si>
  <si>
    <t>問4-1</t>
  </si>
  <si>
    <t>問4-1</t>
    <phoneticPr fontId="2"/>
  </si>
  <si>
    <t>問4-2</t>
  </si>
  <si>
    <t>問6-1</t>
  </si>
  <si>
    <t>問6-1</t>
    <phoneticPr fontId="2"/>
  </si>
  <si>
    <t>問6-2</t>
  </si>
  <si>
    <t>問10-1</t>
  </si>
  <si>
    <t>問10-1</t>
    <phoneticPr fontId="2"/>
  </si>
  <si>
    <t>問10-2</t>
  </si>
  <si>
    <t>問11-1</t>
  </si>
  <si>
    <t>問11-2</t>
  </si>
  <si>
    <t>問11-3</t>
  </si>
  <si>
    <t>問12-1</t>
  </si>
  <si>
    <t>問12-1</t>
    <phoneticPr fontId="2"/>
  </si>
  <si>
    <t>問12-2</t>
  </si>
  <si>
    <t>問12-3</t>
  </si>
  <si>
    <t>問12-4</t>
  </si>
  <si>
    <t>問12-5</t>
  </si>
  <si>
    <t>問15-1</t>
  </si>
  <si>
    <t>問15-1</t>
    <phoneticPr fontId="2"/>
  </si>
  <si>
    <t>問15-2</t>
  </si>
  <si>
    <t>問20-1</t>
  </si>
  <si>
    <t>問20-2</t>
  </si>
  <si>
    <t>問21-1</t>
  </si>
  <si>
    <t>問21-2</t>
  </si>
  <si>
    <t>問21-3</t>
  </si>
  <si>
    <t>問21-4</t>
  </si>
  <si>
    <t>問21-5</t>
  </si>
  <si>
    <t>問22-1</t>
  </si>
  <si>
    <t>問22-2</t>
  </si>
  <si>
    <t>問22-3</t>
  </si>
  <si>
    <t>問22-4</t>
  </si>
  <si>
    <t>問22-5</t>
  </si>
  <si>
    <t>問23-1</t>
  </si>
  <si>
    <t>問23-2</t>
  </si>
  <si>
    <t>問23-3</t>
  </si>
  <si>
    <t>問23-4</t>
  </si>
  <si>
    <t>問25</t>
  </si>
  <si>
    <t>問26-1</t>
  </si>
  <si>
    <t>問26-1</t>
    <phoneticPr fontId="2"/>
  </si>
  <si>
    <t>問26-2</t>
  </si>
  <si>
    <t>メールアドレス</t>
    <phoneticPr fontId="2"/>
  </si>
  <si>
    <t>電話番号</t>
    <rPh sb="0" eb="4">
      <t>デンワバンゴウ</t>
    </rPh>
    <phoneticPr fontId="2"/>
  </si>
  <si>
    <t>問24</t>
  </si>
  <si>
    <r>
      <t>太陽光パネルのリユース・リサイクルに関する技術開発又は設備導入について、国内外の企業、研究機関等と連携していますか。</t>
    </r>
    <r>
      <rPr>
        <b/>
        <u/>
        <sz val="11"/>
        <rFont val="Meiryo UI"/>
        <family val="3"/>
        <charset val="128"/>
      </rPr>
      <t>該当するものを「ひとつ」</t>
    </r>
    <r>
      <rPr>
        <b/>
        <sz val="11"/>
        <rFont val="Meiryo UI"/>
        <family val="3"/>
        <charset val="128"/>
      </rPr>
      <t>選んでください。</t>
    </r>
    <phoneticPr fontId="2"/>
  </si>
  <si>
    <r>
      <t>太陽光パネルのリユース・リサイクルに関して、今後、技術開発に取り組む意向がありますか。</t>
    </r>
    <r>
      <rPr>
        <b/>
        <u/>
        <sz val="11"/>
        <rFont val="Meiryo UI"/>
        <family val="3"/>
        <charset val="128"/>
      </rPr>
      <t>該当するものを「ひとつ」</t>
    </r>
    <r>
      <rPr>
        <b/>
        <sz val="11"/>
        <rFont val="Meiryo UI"/>
        <family val="3"/>
        <charset val="128"/>
      </rPr>
      <t>選んでください。</t>
    </r>
    <phoneticPr fontId="2"/>
  </si>
  <si>
    <r>
      <t>【問2-1で「１.～３.」を選択した方に伺います】関心のある技術開発の内容について、</t>
    </r>
    <r>
      <rPr>
        <b/>
        <u/>
        <sz val="11"/>
        <rFont val="Meiryo UI"/>
        <family val="3"/>
        <charset val="128"/>
      </rPr>
      <t>該当するものを「すべて」</t>
    </r>
    <r>
      <rPr>
        <b/>
        <sz val="11"/>
        <rFont val="Meiryo UI"/>
        <family val="3"/>
        <charset val="128"/>
      </rPr>
      <t>選んでください。（複数選択可）</t>
    </r>
    <rPh sb="67" eb="68">
      <t>カ</t>
    </rPh>
    <phoneticPr fontId="2"/>
  </si>
  <si>
    <r>
      <t>問４で回答いただく内容について、個社別に開示して問題ないでしょうか。</t>
    </r>
    <r>
      <rPr>
        <b/>
        <u/>
        <sz val="11"/>
        <rFont val="Meiryo UI"/>
        <family val="3"/>
        <charset val="128"/>
      </rPr>
      <t>該当するものを「ひとつ」</t>
    </r>
    <r>
      <rPr>
        <b/>
        <sz val="11"/>
        <rFont val="Meiryo UI"/>
        <family val="3"/>
        <charset val="128"/>
      </rPr>
      <t>選んでください。</t>
    </r>
    <rPh sb="0" eb="1">
      <t>トイ</t>
    </rPh>
    <rPh sb="3" eb="5">
      <t>カイトウ</t>
    </rPh>
    <rPh sb="9" eb="11">
      <t>ナイヨウ</t>
    </rPh>
    <rPh sb="16" eb="19">
      <t>コシャベツ</t>
    </rPh>
    <rPh sb="20" eb="22">
      <t>カイジ</t>
    </rPh>
    <rPh sb="24" eb="26">
      <t>モンダイ</t>
    </rPh>
    <phoneticPr fontId="2"/>
  </si>
  <si>
    <r>
      <t>シリコン系以外の太陽光パネルの処理に関して、課題となる点について、</t>
    </r>
    <r>
      <rPr>
        <b/>
        <u/>
        <sz val="11"/>
        <rFont val="Meiryo UI"/>
        <family val="3"/>
        <charset val="128"/>
      </rPr>
      <t>該当するものを「すべて」</t>
    </r>
    <r>
      <rPr>
        <b/>
        <sz val="11"/>
        <rFont val="Meiryo UI"/>
        <family val="3"/>
        <charset val="128"/>
      </rPr>
      <t>選んでください。（複数回答可）</t>
    </r>
    <rPh sb="54" eb="59">
      <t>フクスウカイトウカ</t>
    </rPh>
    <phoneticPr fontId="2"/>
  </si>
  <si>
    <r>
      <t>今後、シリコン系以外の太陽光パネルについて、受入・処理を拡大する意向はありますか。</t>
    </r>
    <r>
      <rPr>
        <b/>
        <u/>
        <sz val="11"/>
        <rFont val="Meiryo UI"/>
        <family val="3"/>
        <charset val="128"/>
      </rPr>
      <t>該当するものを「ひとつ」</t>
    </r>
    <r>
      <rPr>
        <b/>
        <sz val="11"/>
        <rFont val="Meiryo UI"/>
        <family val="3"/>
        <charset val="128"/>
      </rPr>
      <t>選んでください。</t>
    </r>
    <phoneticPr fontId="2"/>
  </si>
  <si>
    <r>
      <t>受け入れた太陽光パネルについて、処理を行うまでの間、保管したことはありますか。</t>
    </r>
    <r>
      <rPr>
        <b/>
        <u/>
        <sz val="11"/>
        <rFont val="Meiryo UI"/>
        <family val="3"/>
        <charset val="128"/>
      </rPr>
      <t>該当するものを「ひとつ」</t>
    </r>
    <r>
      <rPr>
        <b/>
        <sz val="11"/>
        <rFont val="Meiryo UI"/>
        <family val="3"/>
        <charset val="128"/>
      </rPr>
      <t>選んでください。</t>
    </r>
    <phoneticPr fontId="2"/>
  </si>
  <si>
    <r>
      <t>【問8-1で「１」を選択した場合】主な保管場所について、</t>
    </r>
    <r>
      <rPr>
        <b/>
        <u/>
        <sz val="11"/>
        <rFont val="Meiryo UI"/>
        <family val="3"/>
        <charset val="128"/>
      </rPr>
      <t>該当するものを「ひとつ」</t>
    </r>
    <r>
      <rPr>
        <b/>
        <sz val="11"/>
        <rFont val="Meiryo UI"/>
        <family val="3"/>
        <charset val="128"/>
      </rPr>
      <t>選んでください。</t>
    </r>
    <phoneticPr fontId="2"/>
  </si>
  <si>
    <r>
      <t>【問8-1で「１」を選択した場合】保管した主な理由について、</t>
    </r>
    <r>
      <rPr>
        <b/>
        <u/>
        <sz val="11"/>
        <rFont val="Meiryo UI"/>
        <family val="3"/>
        <charset val="128"/>
      </rPr>
      <t>該当するものを「すべて」</t>
    </r>
    <r>
      <rPr>
        <b/>
        <sz val="11"/>
        <rFont val="Meiryo UI"/>
        <family val="3"/>
        <charset val="128"/>
      </rPr>
      <t>選んでください。（複数回答可）</t>
    </r>
    <rPh sb="51" eb="56">
      <t>フクスウカイトウカ</t>
    </rPh>
    <phoneticPr fontId="2"/>
  </si>
  <si>
    <r>
      <t>近年のアルミや銅、銀の取引相場上昇にあたり、リサイクル費用（受入単価）の値下げを検討していますか。</t>
    </r>
    <r>
      <rPr>
        <b/>
        <u/>
        <sz val="11"/>
        <rFont val="Meiryo UI"/>
        <family val="3"/>
        <charset val="128"/>
      </rPr>
      <t>該当するものを「ひとつ」</t>
    </r>
    <r>
      <rPr>
        <b/>
        <sz val="11"/>
        <rFont val="Meiryo UI"/>
        <family val="3"/>
        <charset val="128"/>
      </rPr>
      <t>選んでください。</t>
    </r>
    <phoneticPr fontId="2"/>
  </si>
  <si>
    <r>
      <t>太陽光パネルについて、他の廃棄物と分別せず、混合した状態で破砕等の処理をした実績はありますか。</t>
    </r>
    <r>
      <rPr>
        <b/>
        <u/>
        <sz val="11"/>
        <rFont val="Meiryo UI"/>
        <family val="3"/>
        <charset val="128"/>
      </rPr>
      <t>該当するものを「ひとつ」</t>
    </r>
    <r>
      <rPr>
        <b/>
        <sz val="11"/>
        <rFont val="Meiryo UI"/>
        <family val="3"/>
        <charset val="128"/>
      </rPr>
      <t>選んでください。</t>
    </r>
    <rPh sb="31" eb="32">
      <t>ナド</t>
    </rPh>
    <phoneticPr fontId="2"/>
  </si>
  <si>
    <r>
      <t>【問12-1で「１」を選択した場合】主にどのような廃棄物と混合して処理していますか。</t>
    </r>
    <r>
      <rPr>
        <b/>
        <u/>
        <sz val="11"/>
        <rFont val="Meiryo UI"/>
        <family val="3"/>
        <charset val="128"/>
      </rPr>
      <t>該当するものを「すべて」</t>
    </r>
    <r>
      <rPr>
        <b/>
        <sz val="11"/>
        <rFont val="Meiryo UI"/>
        <family val="3"/>
        <charset val="128"/>
      </rPr>
      <t>選んでください。（複数回答可）</t>
    </r>
    <rPh sb="63" eb="68">
      <t>フクスウカイトウカ</t>
    </rPh>
    <phoneticPr fontId="2"/>
  </si>
  <si>
    <r>
      <t>【問12-1で「１」を選択した場合】主にどのような処理方法を行っていますか。</t>
    </r>
    <r>
      <rPr>
        <b/>
        <u/>
        <sz val="11"/>
        <rFont val="Meiryo UI"/>
        <family val="3"/>
        <charset val="128"/>
      </rPr>
      <t>該当するものを「すべて」</t>
    </r>
    <r>
      <rPr>
        <b/>
        <sz val="11"/>
        <rFont val="Meiryo UI"/>
        <family val="3"/>
        <charset val="128"/>
      </rPr>
      <t>選んでください。（複数回答可）</t>
    </r>
    <rPh sb="59" eb="64">
      <t>フクスウカイトウカ</t>
    </rPh>
    <phoneticPr fontId="2"/>
  </si>
  <si>
    <r>
      <t>【問12-1で「１」を選択した場合】太陽光パネルについて、処理前に実施している作業について、</t>
    </r>
    <r>
      <rPr>
        <b/>
        <u/>
        <sz val="11"/>
        <rFont val="Meiryo UI"/>
        <family val="3"/>
        <charset val="128"/>
      </rPr>
      <t>該当するものを「すべて」</t>
    </r>
    <r>
      <rPr>
        <b/>
        <sz val="11"/>
        <rFont val="Meiryo UI"/>
        <family val="3"/>
        <charset val="128"/>
      </rPr>
      <t>選んでください。（複数選択可）</t>
    </r>
    <rPh sb="71" eb="72">
      <t>カ</t>
    </rPh>
    <phoneticPr fontId="2"/>
  </si>
  <si>
    <r>
      <t>【問12-1で「１」を選択した場合】処理後の再資源化又は処分方法について、</t>
    </r>
    <r>
      <rPr>
        <b/>
        <u/>
        <sz val="11"/>
        <rFont val="Meiryo UI"/>
        <family val="3"/>
        <charset val="128"/>
      </rPr>
      <t>該当するものを「すべて」</t>
    </r>
    <r>
      <rPr>
        <b/>
        <sz val="11"/>
        <rFont val="Meiryo UI"/>
        <family val="3"/>
        <charset val="128"/>
      </rPr>
      <t>選んでください。（複数回答可）</t>
    </r>
    <rPh sb="58" eb="63">
      <t>フクスウカイトウカ</t>
    </rPh>
    <phoneticPr fontId="2"/>
  </si>
  <si>
    <r>
      <t>太陽光パネルを他廃棄物と混合処理する場合、課題となる点について、</t>
    </r>
    <r>
      <rPr>
        <b/>
        <u/>
        <sz val="11"/>
        <rFont val="Meiryo UI"/>
        <family val="3"/>
        <charset val="128"/>
      </rPr>
      <t>該当するものを「すべて」</t>
    </r>
    <r>
      <rPr>
        <b/>
        <sz val="11"/>
        <rFont val="Meiryo UI"/>
        <family val="3"/>
        <charset val="128"/>
      </rPr>
      <t>選んでください。（複数回答可）</t>
    </r>
    <rPh sb="53" eb="58">
      <t>フクスウカイトウカ</t>
    </rPh>
    <phoneticPr fontId="2"/>
  </si>
  <si>
    <r>
      <t>見積書、請求書、料金表等の写しを提出する　</t>
    </r>
    <r>
      <rPr>
        <b/>
        <u/>
        <sz val="11"/>
        <rFont val="Meiryo UI"/>
        <family val="3"/>
        <charset val="128"/>
      </rPr>
      <t>→調査票とあわせてメールに添付して提出してください。問16に進んでください</t>
    </r>
    <phoneticPr fontId="2"/>
  </si>
  <si>
    <r>
      <t>貴社は、太陽光パネルの収集・運搬を主にどのように実施していますか。</t>
    </r>
    <r>
      <rPr>
        <b/>
        <u/>
        <sz val="11"/>
        <rFont val="Meiryo UI"/>
        <family val="3"/>
        <charset val="128"/>
      </rPr>
      <t>該当するものを「ひとつ」</t>
    </r>
    <r>
      <rPr>
        <b/>
        <sz val="11"/>
        <rFont val="Meiryo UI"/>
        <family val="3"/>
        <charset val="128"/>
      </rPr>
      <t>選んでください。</t>
    </r>
    <phoneticPr fontId="2"/>
  </si>
  <si>
    <t>以下の内容を実例ベースで、2023～2025年度で直近順に最大５つまで回答を記入してください。金額は、利益を含めた実際の運搬単価（顧客への請求額）を記入してください。
なお、中間処理費用を含まず、太陽光パネルが貴社施設に搬入されるまでの収集運搬のうち、貴社が実施した工程の費用のみを対象とし、再資源化物や処理残渣等の搬出に係る運搬費用は含めないでください。</t>
    <rPh sb="22" eb="24">
      <t>ネンド</t>
    </rPh>
    <rPh sb="25" eb="27">
      <t>チョッキン</t>
    </rPh>
    <rPh sb="27" eb="28">
      <t>ジュン</t>
    </rPh>
    <rPh sb="74" eb="76">
      <t>キニュウ</t>
    </rPh>
    <phoneticPr fontId="2"/>
  </si>
  <si>
    <r>
      <t>問15-1で回答した１．～５．の案件について、収集運搬量・運搬距離・料金の詳細が分かる見積書、請求書等の写し（PDF等）をご提出いただくことは可能でしょうか。また、1～5の案件以外についても同様の資料を提出いただける場合は、御協力をお願いします。なお、料金の決定にあたって使用している料金表があれば、あわせて御提出ください。</t>
    </r>
    <r>
      <rPr>
        <b/>
        <u/>
        <sz val="11"/>
        <color theme="1"/>
        <rFont val="Meiryo UI"/>
        <family val="3"/>
        <charset val="128"/>
      </rPr>
      <t>該当するものを「ひとつ」</t>
    </r>
    <r>
      <rPr>
        <b/>
        <sz val="11"/>
        <color theme="1"/>
        <rFont val="Meiryo UI"/>
        <family val="3"/>
        <charset val="128"/>
      </rPr>
      <t>選んでください。</t>
    </r>
    <rPh sb="0" eb="1">
      <t>トイ</t>
    </rPh>
    <phoneticPr fontId="2"/>
  </si>
  <si>
    <t>2025年度において、貴社が受け入れた太陽光パネルについて記入してください。</t>
    <rPh sb="4" eb="6">
      <t>ネンド</t>
    </rPh>
    <rPh sb="29" eb="31">
      <t>キニュウ</t>
    </rPh>
    <phoneticPr fontId="2"/>
  </si>
  <si>
    <t>2025年度に受け入れた太陽光パネルの総量を記入してください。</t>
    <rPh sb="22" eb="24">
      <t>キニュウ</t>
    </rPh>
    <phoneticPr fontId="2"/>
  </si>
  <si>
    <t>搬入元別・状態別の受入れ状況について、可能な範囲で記入してください。</t>
    <rPh sb="0" eb="3">
      <t>ハンニュウモト</t>
    </rPh>
    <rPh sb="3" eb="4">
      <t>ベツ</t>
    </rPh>
    <rPh sb="5" eb="7">
      <t>ジョウタイ</t>
    </rPh>
    <rPh sb="7" eb="8">
      <t>ベツ</t>
    </rPh>
    <rPh sb="9" eb="11">
      <t>ウケイ</t>
    </rPh>
    <rPh sb="12" eb="14">
      <t>ジョウキョウ</t>
    </rPh>
    <rPh sb="19" eb="21">
      <t>カノウ</t>
    </rPh>
    <rPh sb="22" eb="24">
      <t>ハンイ</t>
    </rPh>
    <rPh sb="25" eb="27">
      <t>キニュウ</t>
    </rPh>
    <phoneticPr fontId="2"/>
  </si>
  <si>
    <t>※受入量全体の合計は問6-1の総量と同じになるようにしてください。</t>
    <rPh sb="1" eb="3">
      <t>ウケイレ</t>
    </rPh>
    <rPh sb="3" eb="4">
      <t>リョウ</t>
    </rPh>
    <rPh sb="4" eb="6">
      <t>ゼンタイ</t>
    </rPh>
    <rPh sb="7" eb="9">
      <t>ゴウケイ</t>
    </rPh>
    <rPh sb="10" eb="11">
      <t>トイ</t>
    </rPh>
    <rPh sb="15" eb="17">
      <t>ソウリョウ</t>
    </rPh>
    <rPh sb="18" eb="19">
      <t>オナ</t>
    </rPh>
    <phoneticPr fontId="2"/>
  </si>
  <si>
    <t>【問8-1で「１」を選択した場合】主な保管場所の状態について記入してください。</t>
    <rPh sb="30" eb="32">
      <t>キニュウ</t>
    </rPh>
    <phoneticPr fontId="2"/>
  </si>
  <si>
    <t>【問8-1で「１」を選択した場合】保管したパネルの量、期間、保管に使用した面積を記入してください。</t>
    <rPh sb="40" eb="42">
      <t>キニュウ</t>
    </rPh>
    <phoneticPr fontId="2"/>
  </si>
  <si>
    <t>貴社がリサイクル/最終処分した太陽光パネルの搬入元所在地の都道府県別の割合を記入してください。</t>
    <rPh sb="9" eb="11">
      <t>サイシュウ</t>
    </rPh>
    <rPh sb="11" eb="13">
      <t>ショブン</t>
    </rPh>
    <rPh sb="25" eb="28">
      <t>ショザイチ</t>
    </rPh>
    <rPh sb="38" eb="40">
      <t>キニュウ</t>
    </rPh>
    <phoneticPr fontId="2"/>
  </si>
  <si>
    <t>リサイクルした太陽光パネルのリサイクル出口（搬出先）を記入してください。</t>
    <rPh sb="27" eb="29">
      <t>キニュウ</t>
    </rPh>
    <phoneticPr fontId="2"/>
  </si>
  <si>
    <t>令和７年度までの全期間において、保管数量が多い順に最大５つまでご回答ください。</t>
    <rPh sb="0" eb="2">
      <t>レイワ</t>
    </rPh>
    <rPh sb="3" eb="5">
      <t>ネンド</t>
    </rPh>
    <rPh sb="8" eb="11">
      <t>ゼンキカン</t>
    </rPh>
    <rPh sb="16" eb="18">
      <t>ホカン</t>
    </rPh>
    <rPh sb="18" eb="20">
      <t>スウリョウ</t>
    </rPh>
    <rPh sb="21" eb="22">
      <t>オオ</t>
    </rPh>
    <rPh sb="23" eb="24">
      <t>ジュン</t>
    </rPh>
    <rPh sb="25" eb="27">
      <t>サイダイ</t>
    </rPh>
    <rPh sb="32" eb="34">
      <t>カイトウ</t>
    </rPh>
    <phoneticPr fontId="2"/>
  </si>
  <si>
    <r>
      <t>素材別の売却単価（または処理費）について、</t>
    </r>
    <r>
      <rPr>
        <b/>
        <u/>
        <sz val="11"/>
        <rFont val="Meiryo UI"/>
        <family val="3"/>
        <charset val="128"/>
      </rPr>
      <t>該当するものを「ひとつ」ずつ</t>
    </r>
    <r>
      <rPr>
        <b/>
        <sz val="11"/>
        <rFont val="Meiryo UI"/>
        <family val="3"/>
        <charset val="128"/>
      </rPr>
      <t>選んでください。</t>
    </r>
    <phoneticPr fontId="2"/>
  </si>
  <si>
    <t>状態別の太陽光パネルの単位重量当たりの中間処理費用（税抜、円/kg または 円/枚）を記入してください。対象はシリコン系太陽光パネルのみ（標準サイズ・割れなし）とし、非シリコン系は含めないでください。また、稼働率100%となった場合に想定される費用についても可能な範囲でご回答ください。金額は、利益を含めた中間処理単価（顧客への請求額）を記載してください。なお、収集運搬費用は含めないでください。</t>
    <rPh sb="0" eb="3">
      <t>ジョウタイベツ</t>
    </rPh>
    <rPh sb="38" eb="39">
      <t>エン</t>
    </rPh>
    <rPh sb="40" eb="41">
      <t>マイ</t>
    </rPh>
    <rPh sb="43" eb="45">
      <t>キニュウ</t>
    </rPh>
    <rPh sb="52" eb="54">
      <t>タイショウ</t>
    </rPh>
    <rPh sb="59" eb="60">
      <t>ケイ</t>
    </rPh>
    <rPh sb="60" eb="63">
      <t>タイヨウコウ</t>
    </rPh>
    <rPh sb="69" eb="71">
      <t>ヒョウジュン</t>
    </rPh>
    <rPh sb="75" eb="76">
      <t>ワ</t>
    </rPh>
    <rPh sb="103" eb="106">
      <t>カドウリツ</t>
    </rPh>
    <rPh sb="114" eb="116">
      <t>バアイ</t>
    </rPh>
    <rPh sb="117" eb="119">
      <t>ソウテイ</t>
    </rPh>
    <rPh sb="122" eb="124">
      <t>ヒヨウ</t>
    </rPh>
    <rPh sb="129" eb="131">
      <t>カノウ</t>
    </rPh>
    <rPh sb="132" eb="134">
      <t>ハンイ</t>
    </rPh>
    <rPh sb="136" eb="138">
      <t>カイトウ</t>
    </rPh>
    <rPh sb="143" eb="145">
      <t>キンガク</t>
    </rPh>
    <rPh sb="147" eb="149">
      <t>リエキ</t>
    </rPh>
    <rPh sb="150" eb="151">
      <t>フク</t>
    </rPh>
    <rPh sb="157" eb="159">
      <t>タンカ</t>
    </rPh>
    <rPh sb="160" eb="162">
      <t>コキャク</t>
    </rPh>
    <rPh sb="164" eb="167">
      <t>セイキュウガク</t>
    </rPh>
    <rPh sb="169" eb="171">
      <t>キサイ</t>
    </rPh>
    <rPh sb="181" eb="185">
      <t>シュウシュウウンパン</t>
    </rPh>
    <rPh sb="185" eb="187">
      <t>ヒヨウ</t>
    </rPh>
    <rPh sb="188" eb="189">
      <t>フク</t>
    </rPh>
    <phoneticPr fontId="2"/>
  </si>
  <si>
    <r>
      <t>問11-1で回答いただいた費用の公表の可否について、</t>
    </r>
    <r>
      <rPr>
        <b/>
        <u/>
        <sz val="11"/>
        <rFont val="Meiryo UI"/>
        <family val="3"/>
        <charset val="128"/>
      </rPr>
      <t>該当するものを「ひとつ」</t>
    </r>
    <r>
      <rPr>
        <b/>
        <sz val="11"/>
        <rFont val="Meiryo UI"/>
        <family val="3"/>
        <charset val="128"/>
      </rPr>
      <t>選んでください。</t>
    </r>
    <rPh sb="0" eb="1">
      <t>トイ</t>
    </rPh>
    <rPh sb="6" eb="8">
      <t>カイトウ</t>
    </rPh>
    <rPh sb="13" eb="15">
      <t>ヒヨウ</t>
    </rPh>
    <rPh sb="16" eb="18">
      <t>コウヒョウ</t>
    </rPh>
    <rPh sb="19" eb="21">
      <t>カヒ</t>
    </rPh>
    <phoneticPr fontId="2"/>
  </si>
  <si>
    <r>
      <t>中間処理単価（円/kg）に特に影響すると考えられる要因についてご回答ください。</t>
    </r>
    <r>
      <rPr>
        <b/>
        <u/>
        <sz val="11"/>
        <rFont val="Meiryo UI"/>
        <family val="3"/>
        <charset val="128"/>
      </rPr>
      <t>各項目について、影響度大、影響度中、影響度小、影響なしから「ひとつ」ずつ選んでください。</t>
    </r>
    <rPh sb="32" eb="34">
      <t>カイトウ</t>
    </rPh>
    <rPh sb="75" eb="76">
      <t>エラ</t>
    </rPh>
    <phoneticPr fontId="2"/>
  </si>
  <si>
    <t>※問14～18は、災害時を除いた場合についてご回答ください。</t>
    <rPh sb="1" eb="2">
      <t>トイ</t>
    </rPh>
    <rPh sb="9" eb="12">
      <t>サイガイジ</t>
    </rPh>
    <rPh sb="13" eb="14">
      <t>ノゾ</t>
    </rPh>
    <rPh sb="16" eb="18">
      <t>バアイ</t>
    </rPh>
    <rPh sb="23" eb="25">
      <t>カイトウ</t>
    </rPh>
    <phoneticPr fontId="2"/>
  </si>
  <si>
    <r>
      <t>問15で回答した事例について、収集運搬において、取り外し完了から搬出・運搬までにどの程度の期間を要しましたか。</t>
    </r>
    <r>
      <rPr>
        <b/>
        <u/>
        <sz val="11"/>
        <color theme="1"/>
        <rFont val="Meiryo UI"/>
        <family val="3"/>
        <charset val="128"/>
      </rPr>
      <t>該当するものを「ひとつ」</t>
    </r>
    <r>
      <rPr>
        <b/>
        <sz val="11"/>
        <color theme="1"/>
        <rFont val="Meiryo UI"/>
        <family val="3"/>
        <charset val="128"/>
      </rPr>
      <t>選んでください。
複数パターンある場合は、問15-1の1.の回答のケースを回答してください。</t>
    </r>
    <rPh sb="0" eb="1">
      <t>トイ</t>
    </rPh>
    <rPh sb="4" eb="6">
      <t>カイトウ</t>
    </rPh>
    <rPh sb="8" eb="10">
      <t>ジレイ</t>
    </rPh>
    <rPh sb="88" eb="89">
      <t>トイ</t>
    </rPh>
    <phoneticPr fontId="2"/>
  </si>
  <si>
    <r>
      <t>問15で回答した事例について、どのような方法で収集運搬を行いましたか。</t>
    </r>
    <r>
      <rPr>
        <b/>
        <u/>
        <sz val="11"/>
        <rFont val="Meiryo UI"/>
        <family val="3"/>
        <charset val="128"/>
      </rPr>
      <t>該当するものを「すべて」</t>
    </r>
    <r>
      <rPr>
        <b/>
        <sz val="11"/>
        <rFont val="Meiryo UI"/>
        <family val="3"/>
        <charset val="128"/>
      </rPr>
      <t>選んでください。（複数選択可）
複数パターンある場合は、問15-1の１．の回答のケースを回答してください。</t>
    </r>
    <rPh sb="75" eb="76">
      <t>トイ</t>
    </rPh>
    <phoneticPr fontId="2"/>
  </si>
  <si>
    <r>
      <t>太陽光パネルの主な受入形態について、</t>
    </r>
    <r>
      <rPr>
        <b/>
        <u/>
        <sz val="11"/>
        <rFont val="Meiryo UI"/>
        <family val="3"/>
        <charset val="128"/>
      </rPr>
      <t>該当するものを「ひとつ」</t>
    </r>
    <r>
      <rPr>
        <b/>
        <sz val="11"/>
        <rFont val="Meiryo UI"/>
        <family val="3"/>
        <charset val="128"/>
      </rPr>
      <t>選んでください。</t>
    </r>
    <phoneticPr fontId="2"/>
  </si>
  <si>
    <t>リユース（中古品売買）において、貴社が手掛けられる事業領域をご回答ください。
また2025年度の取扱い実績、また実施している検査等に関してもご回答ください。</t>
    <rPh sb="31" eb="33">
      <t>カイトウ</t>
    </rPh>
    <rPh sb="71" eb="73">
      <t>カイトウ</t>
    </rPh>
    <phoneticPr fontId="2"/>
  </si>
  <si>
    <r>
      <t>貴社の事業領域（担っている業務範囲）について、</t>
    </r>
    <r>
      <rPr>
        <b/>
        <u/>
        <sz val="11"/>
        <rFont val="Meiryo UI"/>
        <family val="3"/>
        <charset val="128"/>
      </rPr>
      <t>該当するものを「すべて」</t>
    </r>
    <r>
      <rPr>
        <b/>
        <sz val="11"/>
        <rFont val="Meiryo UI"/>
        <family val="3"/>
        <charset val="128"/>
      </rPr>
      <t>選んでください。（複数選択可）</t>
    </r>
    <rPh sb="0" eb="2">
      <t>キシャ</t>
    </rPh>
    <rPh sb="3" eb="7">
      <t>ジギョウリョウイキ</t>
    </rPh>
    <rPh sb="8" eb="9">
      <t>ニナ</t>
    </rPh>
    <rPh sb="13" eb="15">
      <t>ギョウム</t>
    </rPh>
    <rPh sb="15" eb="17">
      <t>ハンイ</t>
    </rPh>
    <phoneticPr fontId="2"/>
  </si>
  <si>
    <t>2025年度の取扱い実績を記入してください。</t>
    <rPh sb="7" eb="9">
      <t>トリアツカ</t>
    </rPh>
    <rPh sb="10" eb="12">
      <t>ジッセキ</t>
    </rPh>
    <rPh sb="13" eb="15">
      <t>キニュウ</t>
    </rPh>
    <phoneticPr fontId="2"/>
  </si>
  <si>
    <t>使用済太陽光パネルのリユース（中古品売買）で、確認されている各種情報、また実施している検査等についてご回答ください。</t>
    <rPh sb="51" eb="53">
      <t>カイトウ</t>
    </rPh>
    <phoneticPr fontId="2"/>
  </si>
  <si>
    <r>
      <t>確認している情報（貴社側から連携を求める情報）について、</t>
    </r>
    <r>
      <rPr>
        <b/>
        <u/>
        <sz val="11"/>
        <rFont val="Meiryo UI"/>
        <family val="3"/>
        <charset val="128"/>
      </rPr>
      <t>該当するものを「すべて」</t>
    </r>
    <r>
      <rPr>
        <b/>
        <sz val="11"/>
        <rFont val="Meiryo UI"/>
        <family val="3"/>
        <charset val="128"/>
      </rPr>
      <t>選んでください。（複数選択可）</t>
    </r>
    <rPh sb="0" eb="2">
      <t>カクニン</t>
    </rPh>
    <rPh sb="6" eb="8">
      <t>ジョウホウ</t>
    </rPh>
    <rPh sb="9" eb="12">
      <t>キシャガワ</t>
    </rPh>
    <rPh sb="14" eb="16">
      <t>レンケイ</t>
    </rPh>
    <rPh sb="17" eb="18">
      <t>モト</t>
    </rPh>
    <rPh sb="20" eb="22">
      <t>ジョウホウ</t>
    </rPh>
    <rPh sb="28" eb="30">
      <t>ガイトウ</t>
    </rPh>
    <rPh sb="40" eb="41">
      <t>エラ</t>
    </rPh>
    <rPh sb="49" eb="51">
      <t>フクスウ</t>
    </rPh>
    <rPh sb="51" eb="53">
      <t>センタク</t>
    </rPh>
    <rPh sb="53" eb="54">
      <t>カ</t>
    </rPh>
    <phoneticPr fontId="2"/>
  </si>
  <si>
    <t>リユースにあたり取り扱う太陽光パネルの条件（閾値）を設定している場合、基準をご記入ください。</t>
    <rPh sb="8" eb="9">
      <t>ト</t>
    </rPh>
    <rPh sb="10" eb="11">
      <t>アツカ</t>
    </rPh>
    <rPh sb="19" eb="21">
      <t>ジョウケン</t>
    </rPh>
    <rPh sb="22" eb="24">
      <t>イキチ</t>
    </rPh>
    <rPh sb="26" eb="28">
      <t>セッテイ</t>
    </rPh>
    <rPh sb="32" eb="34">
      <t>バアイ</t>
    </rPh>
    <rPh sb="35" eb="37">
      <t>キジュン</t>
    </rPh>
    <rPh sb="39" eb="41">
      <t>キニュウ</t>
    </rPh>
    <phoneticPr fontId="2"/>
  </si>
  <si>
    <r>
      <t>続いて、施設内検査で実施している項目、及び使用している機器・装置についてご回答ください。</t>
    </r>
    <r>
      <rPr>
        <b/>
        <u/>
        <sz val="11"/>
        <rFont val="Meiryo UI"/>
        <family val="3"/>
        <charset val="128"/>
      </rPr>
      <t>該当するものを「すべて」</t>
    </r>
    <r>
      <rPr>
        <b/>
        <sz val="11"/>
        <rFont val="Meiryo UI"/>
        <family val="3"/>
        <charset val="128"/>
      </rPr>
      <t>選んでください。（複数選択可）</t>
    </r>
    <rPh sb="0" eb="1">
      <t>ツヅ</t>
    </rPh>
    <rPh sb="4" eb="6">
      <t>シセツ</t>
    </rPh>
    <rPh sb="6" eb="7">
      <t>ナイ</t>
    </rPh>
    <rPh sb="7" eb="9">
      <t>ケンサ</t>
    </rPh>
    <rPh sb="10" eb="12">
      <t>ジッシ</t>
    </rPh>
    <rPh sb="16" eb="18">
      <t>コウモク</t>
    </rPh>
    <rPh sb="19" eb="20">
      <t>オヨ</t>
    </rPh>
    <rPh sb="21" eb="23">
      <t>シヨウ</t>
    </rPh>
    <rPh sb="27" eb="29">
      <t>キキ</t>
    </rPh>
    <rPh sb="30" eb="32">
      <t>ソウチ</t>
    </rPh>
    <phoneticPr fontId="2"/>
  </si>
  <si>
    <t>新古品や過剰在庫等、未使用品太陽光パネルをリユース品として取り扱う場合に、確認されている各種情報、また実施している検査等についてご回答ください。</t>
    <rPh sb="65" eb="67">
      <t>カイトウ</t>
    </rPh>
    <phoneticPr fontId="2"/>
  </si>
  <si>
    <t>確認している情報（貴社側から連携を求める情報）について、該当するものを「すべて」選んでください。（複数選択可）</t>
    <rPh sb="0" eb="2">
      <t>カクニン</t>
    </rPh>
    <rPh sb="6" eb="8">
      <t>ジョウホウ</t>
    </rPh>
    <rPh sb="9" eb="12">
      <t>キシャガワ</t>
    </rPh>
    <rPh sb="14" eb="16">
      <t>レンケイ</t>
    </rPh>
    <rPh sb="17" eb="18">
      <t>モト</t>
    </rPh>
    <rPh sb="20" eb="22">
      <t>ジョウホウ</t>
    </rPh>
    <phoneticPr fontId="2"/>
  </si>
  <si>
    <r>
      <t>未使用品のリユースにあたり、現地検査・施設内検査の対応（または貴社方針）をご回答ください。</t>
    </r>
    <r>
      <rPr>
        <b/>
        <u/>
        <sz val="11"/>
        <rFont val="Meiryo UI"/>
        <family val="3"/>
        <charset val="128"/>
      </rPr>
      <t>該当するものを「ひとつ」</t>
    </r>
    <r>
      <rPr>
        <b/>
        <sz val="11"/>
        <rFont val="Meiryo UI"/>
        <family val="3"/>
        <charset val="128"/>
      </rPr>
      <t>ずつ選んでください。</t>
    </r>
    <rPh sb="0" eb="4">
      <t>ミシヨウヒン</t>
    </rPh>
    <rPh sb="14" eb="16">
      <t>ゲンチ</t>
    </rPh>
    <rPh sb="16" eb="18">
      <t>ケンサ</t>
    </rPh>
    <rPh sb="19" eb="24">
      <t>シセツナイケンサ</t>
    </rPh>
    <rPh sb="25" eb="27">
      <t>タイオウ</t>
    </rPh>
    <rPh sb="31" eb="33">
      <t>キシャ</t>
    </rPh>
    <rPh sb="33" eb="35">
      <t>ホウシン</t>
    </rPh>
    <rPh sb="38" eb="40">
      <t>カイトウ</t>
    </rPh>
    <rPh sb="45" eb="47">
      <t>ガイトウ</t>
    </rPh>
    <rPh sb="59" eb="60">
      <t>エラ</t>
    </rPh>
    <phoneticPr fontId="2"/>
  </si>
  <si>
    <t>現地検査で実施している項目、及び使用している機器についてご回答ください。該当するものを「すべて」選んでください。（複数選択可）</t>
    <phoneticPr fontId="2"/>
  </si>
  <si>
    <t>太陽光パネルのリユースにあたり、貴社が感じている業況や課題をご記入ください。（任意回答）</t>
    <rPh sb="31" eb="33">
      <t>キニュウ</t>
    </rPh>
    <rPh sb="39" eb="43">
      <t>ニンイカイトウ</t>
    </rPh>
    <phoneticPr fontId="2"/>
  </si>
  <si>
    <r>
      <t>海外向けリユース品について確認している事項をご回答ください。</t>
    </r>
    <r>
      <rPr>
        <b/>
        <u/>
        <sz val="11"/>
        <rFont val="Meiryo UI"/>
        <family val="3"/>
        <charset val="128"/>
      </rPr>
      <t>該当するものを「すべて」</t>
    </r>
    <r>
      <rPr>
        <b/>
        <sz val="11"/>
        <rFont val="Meiryo UI"/>
        <family val="3"/>
        <charset val="128"/>
      </rPr>
      <t>選んでください。（複数選択可）</t>
    </r>
    <rPh sb="23" eb="25">
      <t>カイトウ</t>
    </rPh>
    <phoneticPr fontId="2"/>
  </si>
  <si>
    <r>
      <t>リユース候補品の選別・検査に係る費用は、どのように負担されていますか。</t>
    </r>
    <r>
      <rPr>
        <b/>
        <u/>
        <sz val="11"/>
        <rFont val="Meiryo UI"/>
        <family val="3"/>
        <charset val="128"/>
      </rPr>
      <t>該当するものを「ひとつ」</t>
    </r>
    <r>
      <rPr>
        <b/>
        <sz val="11"/>
        <rFont val="Meiryo UI"/>
        <family val="3"/>
        <charset val="128"/>
      </rPr>
      <t>選んでください。</t>
    </r>
    <phoneticPr fontId="2"/>
  </si>
  <si>
    <t>リユースを実施する上で採算が合わない場合、その主な理由をについて、該当するものを「すべて」選んでください。（複数選択可）</t>
    <phoneticPr fontId="2"/>
  </si>
  <si>
    <t>処理能力を向上される予定（自動化等）</t>
    <rPh sb="0" eb="2">
      <t>ショリ</t>
    </rPh>
    <rPh sb="2" eb="4">
      <t>ノウリョク</t>
    </rPh>
    <rPh sb="5" eb="7">
      <t>コウジョウ</t>
    </rPh>
    <rPh sb="10" eb="12">
      <t>ヨテイ</t>
    </rPh>
    <rPh sb="13" eb="16">
      <t>ジドウカ</t>
    </rPh>
    <rPh sb="16" eb="17">
      <t>トウ</t>
    </rPh>
    <phoneticPr fontId="2"/>
  </si>
  <si>
    <t>1.予定がある</t>
    <rPh sb="2" eb="4">
      <t>ヨテイ</t>
    </rPh>
    <phoneticPr fontId="2"/>
  </si>
  <si>
    <t>2.検討中</t>
    <rPh sb="2" eb="5">
      <t>ケントウチュウ</t>
    </rPh>
    <phoneticPr fontId="2"/>
  </si>
  <si>
    <t>3.予定はない</t>
    <rPh sb="2" eb="4">
      <t>ヨテイ</t>
    </rPh>
    <phoneticPr fontId="2"/>
  </si>
  <si>
    <r>
      <t>新規設備導入、処理能力の向上、稼働時間の延長のそれぞれについて、一番近いものを</t>
    </r>
    <r>
      <rPr>
        <b/>
        <u/>
        <sz val="11"/>
        <rFont val="Meiryo UI"/>
        <family val="3"/>
        <charset val="128"/>
      </rPr>
      <t>「ひとつ」ずつ</t>
    </r>
    <r>
      <rPr>
        <b/>
        <sz val="11"/>
        <rFont val="Meiryo UI"/>
        <family val="3"/>
        <charset val="128"/>
      </rPr>
      <t>選んでください。</t>
    </r>
    <rPh sb="0" eb="6">
      <t>シンキセツビドウニュウ</t>
    </rPh>
    <rPh sb="7" eb="11">
      <t>ショリノウリョク</t>
    </rPh>
    <rPh sb="12" eb="14">
      <t>コウジョウ</t>
    </rPh>
    <rPh sb="15" eb="19">
      <t>カドウジカン</t>
    </rPh>
    <rPh sb="20" eb="22">
      <t>エンチョウ</t>
    </rPh>
    <rPh sb="32" eb="34">
      <t>イチバン</t>
    </rPh>
    <rPh sb="34" eb="35">
      <t>チカ</t>
    </rPh>
    <rPh sb="46" eb="47">
      <t>エラ</t>
    </rPh>
    <phoneticPr fontId="2"/>
  </si>
  <si>
    <t>1.予定がある
2.検討中
3.予定はない</t>
    <phoneticPr fontId="2"/>
  </si>
  <si>
    <r>
      <t>問15で回答した事例について、複数の事業場の排出をまとめて運搬することがありましたか。
問15-1での回答番号（１．～５．）ごとにそれぞれ</t>
    </r>
    <r>
      <rPr>
        <b/>
        <u/>
        <sz val="11"/>
        <color theme="1"/>
        <rFont val="Meiryo UI"/>
        <family val="3"/>
        <charset val="128"/>
      </rPr>
      <t>該当するものを「ひとつ」ずつ</t>
    </r>
    <r>
      <rPr>
        <b/>
        <sz val="11"/>
        <color theme="1"/>
        <rFont val="Meiryo UI"/>
        <family val="3"/>
        <charset val="128"/>
      </rPr>
      <t>選んでください。</t>
    </r>
    <rPh sb="0" eb="1">
      <t>トイ</t>
    </rPh>
    <rPh sb="4" eb="6">
      <t>カイトウ</t>
    </rPh>
    <rPh sb="8" eb="10">
      <t>ジレイ</t>
    </rPh>
    <rPh sb="15" eb="17">
      <t>フクスウ</t>
    </rPh>
    <rPh sb="44" eb="45">
      <t>トイ</t>
    </rPh>
    <rPh sb="51" eb="55">
      <t>カイトウバンゴウ</t>
    </rPh>
    <rPh sb="69" eb="71">
      <t>ガイトウ</t>
    </rPh>
    <rPh sb="83" eb="84">
      <t>エラ</t>
    </rPh>
    <phoneticPr fontId="2"/>
  </si>
  <si>
    <t>1.複数の事業場からの排出をまとめて運搬したことがある
2.複数の事業場からの排出をまとめて運搬することはなかったが、単一の事業場の排出を分割で複数回にわけて運搬した
3.１．と２．のいずれも該当せず、単一の事業場からの排出を１回で運搬したケースのみであった</t>
    <phoneticPr fontId="2"/>
  </si>
  <si>
    <t>導入技術（以下から選択）</t>
  </si>
  <si>
    <t>導入装置（以下から選択）</t>
  </si>
  <si>
    <t>以上でアンケート調査は終了です。御協力ありがとうございました。</t>
    <phoneticPr fontId="2"/>
  </si>
  <si>
    <t>発電事業者（１回あたりの受入量</t>
    <rPh sb="0" eb="5">
      <t>ハツデンジギョウシャ</t>
    </rPh>
    <rPh sb="7" eb="8">
      <t>カイ</t>
    </rPh>
    <rPh sb="12" eb="13">
      <t>ウ</t>
    </rPh>
    <rPh sb="13" eb="14">
      <t>イ</t>
    </rPh>
    <rPh sb="14" eb="15">
      <t>リョウ</t>
    </rPh>
    <phoneticPr fontId="2"/>
  </si>
  <si>
    <t>が1,000枚以上）</t>
    <phoneticPr fontId="2"/>
  </si>
  <si>
    <t>が1,000枚未満）</t>
    <rPh sb="7" eb="9">
      <t>ミマン</t>
    </rPh>
    <phoneticPr fontId="2"/>
  </si>
  <si>
    <t>卸売事業者・販売事業者（輸入事業者を含む）</t>
    <rPh sb="0" eb="2">
      <t>オロシウリ</t>
    </rPh>
    <rPh sb="2" eb="4">
      <t>ジギョウ</t>
    </rPh>
    <rPh sb="4" eb="5">
      <t>シャ</t>
    </rPh>
    <rPh sb="6" eb="11">
      <t>ハンバイジギョウシャ</t>
    </rPh>
    <rPh sb="12" eb="17">
      <t>ユニュウジギョウシャ</t>
    </rPh>
    <rPh sb="18" eb="19">
      <t>ガン</t>
    </rPh>
    <phoneticPr fontId="2"/>
  </si>
  <si>
    <t>中古品の売買仲介・転売事業者</t>
    <rPh sb="0" eb="2">
      <t>チュウコ</t>
    </rPh>
    <rPh sb="2" eb="3">
      <t>ヒン</t>
    </rPh>
    <rPh sb="4" eb="6">
      <t>バイバイ</t>
    </rPh>
    <rPh sb="6" eb="8">
      <t>チュウカイ</t>
    </rPh>
    <rPh sb="9" eb="11">
      <t>テンバイ</t>
    </rPh>
    <rPh sb="11" eb="14">
      <t>ジギョウシャ</t>
    </rPh>
    <phoneticPr fontId="2"/>
  </si>
  <si>
    <t>うちリユース量（国内リユース）</t>
    <rPh sb="6" eb="7">
      <t>リョウ</t>
    </rPh>
    <rPh sb="8" eb="10">
      <t>コクナイ</t>
    </rPh>
    <phoneticPr fontId="2"/>
  </si>
  <si>
    <t>うちリユース量（海外リユース）</t>
    <rPh sb="6" eb="7">
      <t>リョウ</t>
    </rPh>
    <rPh sb="8" eb="10">
      <t>カイガイ</t>
    </rPh>
    <phoneticPr fontId="2"/>
  </si>
  <si>
    <r>
      <t>【問8-1で「１」を選択した場合】保管中の措置について、</t>
    </r>
    <r>
      <rPr>
        <b/>
        <u/>
        <sz val="11"/>
        <rFont val="Meiryo UI"/>
        <family val="3"/>
        <charset val="128"/>
      </rPr>
      <t>該当するものを「すべて」</t>
    </r>
    <r>
      <rPr>
        <b/>
        <sz val="11"/>
        <rFont val="Meiryo UI"/>
        <family val="3"/>
        <charset val="128"/>
      </rPr>
      <t>選んでください。（複数選択可）</t>
    </r>
    <rPh sb="21" eb="23">
      <t>ソチ</t>
    </rPh>
    <phoneticPr fontId="2"/>
  </si>
  <si>
    <t>1.</t>
  </si>
  <si>
    <t>枚ずつ</t>
    <rPh sb="0" eb="1">
      <t>マイ</t>
    </rPh>
    <phoneticPr fontId="2"/>
  </si>
  <si>
    <t>未使用品のリユースにあたり、取り扱う条件（閾値）を設定している場合、基準をご記入ください。</t>
    <rPh sb="0" eb="4">
      <t>ミシヨウヒン</t>
    </rPh>
    <rPh sb="14" eb="15">
      <t>ト</t>
    </rPh>
    <rPh sb="16" eb="17">
      <t>アツカ</t>
    </rPh>
    <rPh sb="18" eb="20">
      <t>ジョウケン</t>
    </rPh>
    <rPh sb="21" eb="23">
      <t>イキチ</t>
    </rPh>
    <rPh sb="25" eb="27">
      <t>セッテイ</t>
    </rPh>
    <rPh sb="31" eb="33">
      <t>バアイ</t>
    </rPh>
    <rPh sb="34" eb="36">
      <t>キジュン</t>
    </rPh>
    <rPh sb="38" eb="40">
      <t>キニュウ</t>
    </rPh>
    <phoneticPr fontId="2"/>
  </si>
  <si>
    <t>ガラス産物
（板ガラス用途）</t>
    <rPh sb="7" eb="8">
      <t>イタ</t>
    </rPh>
    <rPh sb="11" eb="13">
      <t>ヨウト</t>
    </rPh>
    <phoneticPr fontId="2"/>
  </si>
  <si>
    <t>ガラス産物
（グラスウール用途）</t>
    <rPh sb="13" eb="15">
      <t>ヨウト</t>
    </rPh>
    <phoneticPr fontId="2"/>
  </si>
  <si>
    <t>ガラス産物
（その他カレット用途）</t>
    <rPh sb="9" eb="10">
      <t>タ</t>
    </rPh>
    <rPh sb="14" eb="16">
      <t>ヨウト</t>
    </rPh>
    <phoneticPr fontId="2"/>
  </si>
  <si>
    <t>ガラス産物
（その他用途）</t>
    <rPh sb="9" eb="10">
      <t>タ</t>
    </rPh>
    <rPh sb="10" eb="12">
      <t>ヨウト</t>
    </rPh>
    <phoneticPr fontId="2"/>
  </si>
  <si>
    <t>ガラス産物
（用途先不明）
※カレットメーカーへ売却した場合等</t>
    <rPh sb="7" eb="9">
      <t>ヨウト</t>
    </rPh>
    <rPh sb="9" eb="10">
      <t>サキ</t>
    </rPh>
    <rPh sb="10" eb="12">
      <t>フメイ</t>
    </rPh>
    <rPh sb="24" eb="26">
      <t>バイキャク</t>
    </rPh>
    <rPh sb="28" eb="30">
      <t>バアイ</t>
    </rPh>
    <rPh sb="30" eb="31">
      <t>トウ</t>
    </rPh>
    <phoneticPr fontId="2"/>
  </si>
  <si>
    <t>13.</t>
  </si>
  <si>
    <t>14.</t>
  </si>
  <si>
    <t>15.</t>
  </si>
  <si>
    <t>16.</t>
  </si>
  <si>
    <t>17.</t>
  </si>
  <si>
    <t>外観検査（目視検査）</t>
    <rPh sb="0" eb="4">
      <t>ガイカンケンサ</t>
    </rPh>
    <rPh sb="5" eb="9">
      <t>モクシケンサ</t>
    </rPh>
    <phoneticPr fontId="2"/>
  </si>
  <si>
    <t>出力検査（I-V検査）</t>
    <rPh sb="0" eb="4">
      <t>シュツリョクケンサ</t>
    </rPh>
    <rPh sb="8" eb="10">
      <t>ケンサ</t>
    </rPh>
    <phoneticPr fontId="2"/>
  </si>
  <si>
    <r>
      <t>使用済太陽光パネルの検査に関して、現地検査・施設内検査の対応をご回答ください。</t>
    </r>
    <r>
      <rPr>
        <b/>
        <u/>
        <sz val="11"/>
        <rFont val="Meiryo UI"/>
        <family val="3"/>
        <charset val="128"/>
      </rPr>
      <t>該当するものを「ひとつ」ずつ</t>
    </r>
    <r>
      <rPr>
        <b/>
        <sz val="11"/>
        <rFont val="Meiryo UI"/>
        <family val="3"/>
        <charset val="128"/>
      </rPr>
      <t>選んでください。</t>
    </r>
    <rPh sb="10" eb="12">
      <t>ケンサ</t>
    </rPh>
    <rPh sb="13" eb="14">
      <t>カン</t>
    </rPh>
    <rPh sb="17" eb="19">
      <t>ゲンチ</t>
    </rPh>
    <rPh sb="19" eb="21">
      <t>ケンサ</t>
    </rPh>
    <rPh sb="22" eb="27">
      <t>シセツナイケンサ</t>
    </rPh>
    <rPh sb="28" eb="30">
      <t>タイオウ</t>
    </rPh>
    <rPh sb="32" eb="34">
      <t>カイトウ</t>
    </rPh>
    <phoneticPr fontId="2"/>
  </si>
  <si>
    <r>
      <t>現地検査で実施している項目、及び使用している機器についてご回答ください。</t>
    </r>
    <r>
      <rPr>
        <b/>
        <u/>
        <sz val="11"/>
        <rFont val="Meiryo UI"/>
        <family val="3"/>
        <charset val="128"/>
      </rPr>
      <t>該当するものを「すべて」</t>
    </r>
    <r>
      <rPr>
        <b/>
        <sz val="11"/>
        <rFont val="Meiryo UI"/>
        <family val="3"/>
        <charset val="128"/>
      </rPr>
      <t>選んでください。（複数選択可）</t>
    </r>
    <rPh sb="0" eb="4">
      <t>ゲンチケンサ</t>
    </rPh>
    <rPh sb="5" eb="7">
      <t>ジッシ</t>
    </rPh>
    <rPh sb="11" eb="13">
      <t>コウモク</t>
    </rPh>
    <rPh sb="14" eb="15">
      <t>オヨ</t>
    </rPh>
    <rPh sb="16" eb="18">
      <t>シヨウ</t>
    </rPh>
    <rPh sb="22" eb="24">
      <t>キキ</t>
    </rPh>
    <rPh sb="29" eb="31">
      <t>カイトウ</t>
    </rPh>
    <phoneticPr fontId="2"/>
  </si>
  <si>
    <t>使用済太陽光パネルの処理実態調査票（中間処理業者向け）</t>
    <rPh sb="0" eb="2">
      <t>シヨウ</t>
    </rPh>
    <rPh sb="2" eb="3">
      <t>ズミ</t>
    </rPh>
    <rPh sb="3" eb="6">
      <t>タイヨウコウ</t>
    </rPh>
    <rPh sb="10" eb="12">
      <t>ショリ</t>
    </rPh>
    <rPh sb="12" eb="14">
      <t>ジッタイ</t>
    </rPh>
    <rPh sb="14" eb="16">
      <t>チョウサ</t>
    </rPh>
    <rPh sb="16" eb="17">
      <t>ヒョウ</t>
    </rPh>
    <rPh sb="18" eb="22">
      <t>チュウカンショリ</t>
    </rPh>
    <rPh sb="22" eb="25">
      <t>ギョウシャム</t>
    </rPh>
    <phoneticPr fontId="2"/>
  </si>
  <si>
    <r>
      <t>見積書、請求書、料金表等の写しを提出しない　</t>
    </r>
    <r>
      <rPr>
        <b/>
        <u/>
        <sz val="11"/>
        <rFont val="Meiryo UI"/>
        <family val="3"/>
        <charset val="128"/>
      </rPr>
      <t>→問16に進んでください</t>
    </r>
    <phoneticPr fontId="2"/>
  </si>
  <si>
    <t>→問4へ戻る</t>
  </si>
  <si>
    <t>14で4以外</t>
    <rPh sb="4" eb="6">
      <t>イガイ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</si>
</sst>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_ "/>
  </numFmts>
  <fonts count="39">
    <font>
      <sz val="11"/>
      <color theme="1"/>
      <name val="Yu Gothic"/>
      <family val="2"/>
      <scheme val="minor"/>
    </font>
    <font>
      <sz val="11"/>
      <color theme="1"/>
      <name val="Yu Gothic"/>
      <family val="2"/>
      <charset val="128"/>
      <scheme val="minor"/>
    </font>
    <font>
      <sz val="6"/>
      <name val="Yu Gothic"/>
      <family val="3"/>
      <charset val="128"/>
      <scheme val="minor"/>
    </font>
    <font>
      <sz val="11"/>
      <name val="Yu Gothic"/>
      <family val="2"/>
      <scheme val="minor"/>
    </font>
    <font>
      <sz val="11"/>
      <name val="Meiryo UI"/>
      <family val="3"/>
      <charset val="128"/>
    </font>
    <font>
      <sz val="11"/>
      <color theme="1"/>
      <name val="Meiryo UI"/>
      <family val="3"/>
      <charset val="128"/>
    </font>
    <font>
      <b/>
      <sz val="14"/>
      <name val="Meiryo UI"/>
      <family val="3"/>
      <charset val="128"/>
    </font>
    <font>
      <sz val="10"/>
      <name val="Meiryo UI"/>
      <family val="3"/>
      <charset val="128"/>
    </font>
    <font>
      <b/>
      <sz val="12"/>
      <name val="Meiryo UI"/>
      <family val="3"/>
      <charset val="128"/>
    </font>
    <font>
      <b/>
      <sz val="11"/>
      <name val="Meiryo UI"/>
      <family val="3"/>
      <charset val="128"/>
    </font>
    <font>
      <b/>
      <sz val="10"/>
      <name val="Meiryo UI"/>
      <family val="3"/>
      <charset val="128"/>
    </font>
    <font>
      <b/>
      <sz val="9"/>
      <name val="Meiryo UI"/>
      <family val="3"/>
      <charset val="128"/>
    </font>
    <font>
      <sz val="9"/>
      <name val="Meiryo UI"/>
      <family val="3"/>
      <charset val="128"/>
    </font>
    <font>
      <b/>
      <sz val="11"/>
      <color theme="1"/>
      <name val="Meiryo UI"/>
      <family val="3"/>
      <charset val="128"/>
    </font>
    <font>
      <sz val="10"/>
      <color theme="1"/>
      <name val="Meiryo UI"/>
      <family val="3"/>
      <charset val="128"/>
    </font>
    <font>
      <b/>
      <sz val="11"/>
      <color theme="4" tint="-0.249977111117893"/>
      <name val="Meiryo UI"/>
      <family val="3"/>
      <charset val="128"/>
    </font>
    <font>
      <b/>
      <sz val="11"/>
      <color theme="9" tint="-0.249977111117893"/>
      <name val="Meiryo UI"/>
      <family val="3"/>
      <charset val="128"/>
    </font>
    <font>
      <b/>
      <u/>
      <sz val="11"/>
      <color theme="1"/>
      <name val="Meiryo UI"/>
      <family val="3"/>
      <charset val="128"/>
    </font>
    <font>
      <sz val="10.5"/>
      <color theme="1"/>
      <name val="Meiryo UI"/>
      <family val="3"/>
      <charset val="128"/>
    </font>
    <font>
      <sz val="9"/>
      <color theme="1"/>
      <name val="Meiryo UI"/>
      <family val="3"/>
      <charset val="128"/>
    </font>
    <font>
      <sz val="11"/>
      <color theme="1"/>
      <name val="BIZ UDPゴシック"/>
      <family val="3"/>
      <charset val="128"/>
    </font>
    <font>
      <u/>
      <sz val="11"/>
      <color theme="10"/>
      <name val="Yu Gothic"/>
      <family val="2"/>
      <scheme val="minor"/>
    </font>
    <font>
      <u/>
      <sz val="11"/>
      <color theme="10"/>
      <name val="Meiryo UI"/>
      <family val="3"/>
      <charset val="128"/>
    </font>
    <font>
      <sz val="11"/>
      <color theme="1"/>
      <name val="Yu Gothic"/>
      <family val="2"/>
      <scheme val="minor"/>
    </font>
    <font>
      <b/>
      <u/>
      <vertAlign val="superscript"/>
      <sz val="11"/>
      <color theme="1"/>
      <name val="Meiryo UI"/>
      <family val="3"/>
      <charset val="128"/>
    </font>
    <font>
      <b/>
      <sz val="11"/>
      <color rgb="FFFF0000"/>
      <name val="Meiryo UI"/>
      <family val="3"/>
      <charset val="128"/>
    </font>
    <font>
      <sz val="6"/>
      <name val="Yu Gothic"/>
      <family val="2"/>
      <charset val="128"/>
      <scheme val="minor"/>
    </font>
    <font>
      <b/>
      <sz val="10"/>
      <color theme="1"/>
      <name val="Meiryo UI"/>
      <family val="3"/>
      <charset val="128"/>
    </font>
    <font>
      <sz val="10"/>
      <color theme="0"/>
      <name val="Meiryo UI"/>
      <family val="3"/>
      <charset val="128"/>
    </font>
    <font>
      <b/>
      <sz val="11"/>
      <color theme="0"/>
      <name val="BIZ UDPゴシック"/>
      <family val="3"/>
      <charset val="128"/>
    </font>
    <font>
      <u/>
      <sz val="11"/>
      <color theme="10"/>
      <name val="BIZ UDPゴシック"/>
      <family val="3"/>
      <charset val="128"/>
    </font>
    <font>
      <vertAlign val="superscript"/>
      <sz val="11"/>
      <name val="Meiryo UI"/>
      <family val="3"/>
      <charset val="128"/>
    </font>
    <font>
      <sz val="11"/>
      <color rgb="FFFF0000"/>
      <name val="Meiryo UI"/>
      <family val="3"/>
      <charset val="128"/>
    </font>
    <font>
      <sz val="11"/>
      <name val="BIZ UDPゴシック"/>
      <family val="3"/>
      <charset val="128"/>
    </font>
    <font>
      <sz val="10.5"/>
      <name val="Meiryo UI"/>
      <family val="3"/>
      <charset val="128"/>
    </font>
    <font>
      <sz val="10.5"/>
      <color rgb="FFFF0000"/>
      <name val="Meiryo UI"/>
      <family val="3"/>
      <charset val="128"/>
    </font>
    <font>
      <b/>
      <sz val="16"/>
      <color rgb="FFFF0000"/>
      <name val="Meiryo UI"/>
      <family val="3"/>
      <charset val="128"/>
    </font>
    <font>
      <b/>
      <u/>
      <sz val="11"/>
      <name val="Meiryo UI"/>
      <family val="3"/>
      <charset val="128"/>
    </font>
    <font>
      <b/>
      <sz val="12"/>
      <color rgb="FF0000FF"/>
      <name val="Meiryo UI"/>
      <family val="3"/>
      <charset val="128"/>
    </font>
  </fonts>
  <fills count="26">
    <fill>
      <patternFill patternType="none"/>
    </fill>
    <fill>
      <patternFill patternType="gray125"/>
    </fill>
    <fill>
      <patternFill patternType="solid">
        <fgColor theme="8" tint="0.59999389629810485"/>
        <bgColor indexed="64"/>
      </patternFill>
    </fill>
    <fill>
      <patternFill patternType="solid">
        <fgColor rgb="FFFDEFE7"/>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003399"/>
        <bgColor indexed="64"/>
      </patternFill>
    </fill>
    <fill>
      <patternFill patternType="solid">
        <fgColor rgb="FFFFCCFF"/>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E1FF"/>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499984740745262"/>
        <bgColor indexed="64"/>
      </patternFill>
    </fill>
    <fill>
      <patternFill patternType="solid">
        <fgColor theme="5" tint="0.399975585192419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theme="1"/>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indexed="64"/>
      </right>
      <top style="thin">
        <color indexed="64"/>
      </top>
      <bottom style="dotted">
        <color theme="0" tint="-0.499984740745262"/>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indexed="64"/>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theme="1"/>
      </bottom>
      <diagonal/>
    </border>
    <border>
      <left/>
      <right style="thin">
        <color indexed="64"/>
      </right>
      <top style="thin">
        <color theme="1"/>
      </top>
      <bottom style="thin">
        <color indexed="64"/>
      </bottom>
      <diagonal/>
    </border>
    <border>
      <left style="thin">
        <color indexed="64"/>
      </left>
      <right/>
      <top/>
      <bottom style="thin">
        <color theme="1"/>
      </bottom>
      <diagonal/>
    </border>
    <border>
      <left/>
      <right style="thin">
        <color indexed="64"/>
      </right>
      <top/>
      <bottom style="thin">
        <color theme="1"/>
      </bottom>
      <diagonal/>
    </border>
  </borders>
  <cellStyleXfs count="5">
    <xf numFmtId="0" fontId="0" fillId="0" borderId="0"/>
    <xf numFmtId="0" fontId="21" fillId="0" borderId="0" applyNumberFormat="0" applyFill="0" applyBorder="0" applyAlignment="0" applyProtection="0"/>
    <xf numFmtId="38" fontId="23" fillId="0" borderId="0" applyFont="0" applyFill="0" applyBorder="0" applyAlignment="0" applyProtection="0">
      <alignment vertical="center"/>
    </xf>
    <xf numFmtId="0" fontId="1" fillId="0" borderId="0">
      <alignment vertical="center"/>
    </xf>
    <xf numFmtId="0" fontId="22" fillId="0" borderId="0" applyNumberFormat="0" applyFill="0" applyBorder="0" applyAlignment="0" applyProtection="0">
      <alignment vertical="center"/>
    </xf>
  </cellStyleXfs>
  <cellXfs count="628">
    <xf numFmtId="0" fontId="0" fillId="0" borderId="0" xfId="0"/>
    <xf numFmtId="0" fontId="0" fillId="0" borderId="0" xfId="0" applyAlignment="1">
      <alignment vertical="center"/>
    </xf>
    <xf numFmtId="0" fontId="4" fillId="3" borderId="6"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14" fillId="0" borderId="0" xfId="0" applyFont="1" applyAlignment="1" applyProtection="1">
      <alignment vertical="center"/>
      <protection locked="0"/>
    </xf>
    <xf numFmtId="0" fontId="14" fillId="0" borderId="0" xfId="0" applyFont="1" applyAlignment="1" applyProtection="1">
      <alignment vertical="top" wrapText="1"/>
      <protection locked="0"/>
    </xf>
    <xf numFmtId="0" fontId="14" fillId="0" borderId="0" xfId="0" applyFont="1" applyAlignment="1">
      <alignment vertical="top" wrapText="1"/>
    </xf>
    <xf numFmtId="0" fontId="4" fillId="3" borderId="12" xfId="0" applyFont="1" applyFill="1" applyBorder="1" applyAlignment="1" applyProtection="1">
      <alignment horizontal="center" vertical="center"/>
      <protection locked="0"/>
    </xf>
    <xf numFmtId="0" fontId="4" fillId="3" borderId="6" xfId="0" applyFont="1" applyFill="1" applyBorder="1" applyAlignment="1" applyProtection="1">
      <alignment horizontal="left" vertical="center" wrapText="1"/>
      <protection locked="0"/>
    </xf>
    <xf numFmtId="0" fontId="14" fillId="0" borderId="0" xfId="0" applyFont="1" applyAlignment="1" applyProtection="1">
      <alignment vertical="top"/>
      <protection locked="0"/>
    </xf>
    <xf numFmtId="0" fontId="28" fillId="16" borderId="0" xfId="0" applyFont="1" applyFill="1" applyAlignment="1" applyProtection="1">
      <alignment horizontal="center" vertical="center"/>
      <protection locked="0"/>
    </xf>
    <xf numFmtId="0" fontId="14" fillId="0" borderId="0" xfId="0" applyFont="1" applyAlignment="1" applyProtection="1">
      <alignment horizontal="center" vertical="center" wrapText="1"/>
      <protection locked="0"/>
    </xf>
    <xf numFmtId="0" fontId="14" fillId="17" borderId="0" xfId="0" applyFont="1" applyFill="1" applyAlignment="1" applyProtection="1">
      <alignment horizontal="center" vertical="center" wrapText="1"/>
      <protection locked="0"/>
    </xf>
    <xf numFmtId="0" fontId="14" fillId="12" borderId="0" xfId="0" applyFont="1" applyFill="1" applyAlignment="1" applyProtection="1">
      <alignment vertical="top" wrapText="1"/>
      <protection locked="0"/>
    </xf>
    <xf numFmtId="0" fontId="14" fillId="12" borderId="0" xfId="0" applyFont="1" applyFill="1" applyAlignment="1" applyProtection="1">
      <alignment horizontal="center" vertical="center" wrapText="1"/>
      <protection locked="0"/>
    </xf>
    <xf numFmtId="0" fontId="14" fillId="0" borderId="0" xfId="0"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27" fillId="0" borderId="0" xfId="0" applyFont="1" applyAlignment="1" applyProtection="1">
      <alignment horizontal="left" vertical="center" wrapText="1"/>
      <protection locked="0"/>
    </xf>
    <xf numFmtId="0" fontId="27" fillId="4" borderId="0" xfId="0" applyFont="1" applyFill="1" applyAlignment="1" applyProtection="1">
      <alignment horizontal="center" vertical="center"/>
      <protection locked="0"/>
    </xf>
    <xf numFmtId="0" fontId="27" fillId="4" borderId="0" xfId="0" applyFont="1" applyFill="1" applyAlignment="1" applyProtection="1">
      <alignment horizontal="center" vertical="center" wrapText="1"/>
      <protection locked="0"/>
    </xf>
    <xf numFmtId="0" fontId="27" fillId="3" borderId="0" xfId="0" applyFont="1" applyFill="1" applyAlignment="1" applyProtection="1">
      <alignment horizontal="center" vertical="center"/>
      <protection locked="0"/>
    </xf>
    <xf numFmtId="0" fontId="27" fillId="4" borderId="0" xfId="0" applyFont="1" applyFill="1" applyAlignment="1" applyProtection="1">
      <alignment vertical="center"/>
      <protection locked="0"/>
    </xf>
    <xf numFmtId="0" fontId="27" fillId="18" borderId="0" xfId="0" applyFont="1" applyFill="1" applyAlignment="1" applyProtection="1">
      <alignment horizontal="center" vertical="center"/>
      <protection locked="0"/>
    </xf>
    <xf numFmtId="38" fontId="27" fillId="8" borderId="0" xfId="0" applyNumberFormat="1" applyFont="1" applyFill="1" applyAlignment="1" applyProtection="1">
      <alignment horizontal="center" vertical="center"/>
      <protection locked="0"/>
    </xf>
    <xf numFmtId="38" fontId="27" fillId="19" borderId="0" xfId="0" applyNumberFormat="1" applyFont="1" applyFill="1" applyAlignment="1" applyProtection="1">
      <alignment horizontal="center" vertical="center"/>
      <protection locked="0"/>
    </xf>
    <xf numFmtId="0" fontId="27" fillId="4" borderId="0" xfId="0" applyFont="1" applyFill="1" applyAlignment="1" applyProtection="1">
      <alignment horizontal="left" vertical="center"/>
      <protection locked="0"/>
    </xf>
    <xf numFmtId="38" fontId="27" fillId="4" borderId="0" xfId="0" applyNumberFormat="1" applyFont="1" applyFill="1" applyAlignment="1" applyProtection="1">
      <alignment vertical="center"/>
      <protection locked="0"/>
    </xf>
    <xf numFmtId="0" fontId="27" fillId="8" borderId="0" xfId="0" applyFont="1" applyFill="1" applyAlignment="1" applyProtection="1">
      <alignment horizontal="center" vertical="center"/>
      <protection locked="0"/>
    </xf>
    <xf numFmtId="0" fontId="27" fillId="19" borderId="0" xfId="0" applyFont="1" applyFill="1" applyAlignment="1" applyProtection="1">
      <alignment horizontal="center" vertical="center"/>
      <protection locked="0"/>
    </xf>
    <xf numFmtId="0" fontId="27" fillId="14" borderId="0" xfId="0" applyFont="1" applyFill="1" applyAlignment="1" applyProtection="1">
      <alignment horizontal="center" vertical="center"/>
      <protection locked="0"/>
    </xf>
    <xf numFmtId="0" fontId="27" fillId="20" borderId="0" xfId="0" applyFont="1" applyFill="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14" fillId="0" borderId="0" xfId="0" applyFont="1" applyAlignment="1" applyProtection="1">
      <alignment horizontal="left" vertical="center" wrapText="1"/>
      <protection locked="0"/>
    </xf>
    <xf numFmtId="0" fontId="14" fillId="4" borderId="0" xfId="0" applyFont="1" applyFill="1" applyAlignment="1" applyProtection="1">
      <alignment horizontal="center" vertical="center"/>
      <protection locked="0"/>
    </xf>
    <xf numFmtId="0" fontId="14" fillId="4" borderId="0" xfId="0" applyFont="1" applyFill="1" applyAlignment="1" applyProtection="1">
      <alignment horizontal="center" vertical="center" wrapText="1"/>
      <protection locked="0"/>
    </xf>
    <xf numFmtId="0" fontId="14" fillId="3" borderId="0" xfId="0" applyFont="1" applyFill="1" applyAlignment="1" applyProtection="1">
      <alignment horizontal="center" vertical="center"/>
      <protection locked="0"/>
    </xf>
    <xf numFmtId="0" fontId="14" fillId="8" borderId="0" xfId="0" applyFont="1" applyFill="1" applyAlignment="1" applyProtection="1">
      <alignment horizontal="center" vertical="center"/>
      <protection locked="0"/>
    </xf>
    <xf numFmtId="0" fontId="14" fillId="19" borderId="0" xfId="0" applyFont="1" applyFill="1" applyAlignment="1" applyProtection="1">
      <alignment horizontal="center" vertical="center"/>
      <protection locked="0"/>
    </xf>
    <xf numFmtId="0" fontId="14" fillId="14" borderId="0" xfId="0" applyFont="1" applyFill="1" applyAlignment="1" applyProtection="1">
      <alignment horizontal="center" vertical="center"/>
      <protection locked="0"/>
    </xf>
    <xf numFmtId="0" fontId="14" fillId="20" borderId="0" xfId="0" applyFont="1" applyFill="1" applyAlignment="1" applyProtection="1">
      <alignment horizontal="center" vertical="center" wrapText="1"/>
      <protection locked="0"/>
    </xf>
    <xf numFmtId="0" fontId="7" fillId="0" borderId="0" xfId="0" applyFont="1" applyAlignment="1" applyProtection="1">
      <alignment vertical="top" wrapText="1"/>
      <protection locked="0"/>
    </xf>
    <xf numFmtId="0" fontId="7" fillId="0" borderId="0" xfId="0" applyFont="1" applyAlignment="1" applyProtection="1">
      <alignment vertical="center"/>
      <protection locked="0"/>
    </xf>
    <xf numFmtId="38" fontId="14" fillId="0" borderId="0" xfId="0" applyNumberFormat="1" applyFont="1" applyAlignment="1" applyProtection="1">
      <alignment vertical="center"/>
      <protection locked="0"/>
    </xf>
    <xf numFmtId="0" fontId="14" fillId="0" borderId="0" xfId="0" applyFont="1" applyAlignment="1" applyProtection="1">
      <alignment horizontal="center" vertical="top" wrapText="1"/>
      <protection locked="0"/>
    </xf>
    <xf numFmtId="0" fontId="7" fillId="0" borderId="0" xfId="0" applyFont="1" applyAlignment="1" applyProtection="1">
      <alignment vertical="top"/>
      <protection locked="0"/>
    </xf>
    <xf numFmtId="0" fontId="3" fillId="0" borderId="0" xfId="0" applyFont="1"/>
    <xf numFmtId="38" fontId="27" fillId="3" borderId="0" xfId="0" applyNumberFormat="1" applyFont="1" applyFill="1" applyAlignment="1" applyProtection="1">
      <alignment horizontal="center" vertical="center"/>
      <protection locked="0"/>
    </xf>
    <xf numFmtId="0" fontId="14" fillId="17" borderId="1" xfId="0" applyFont="1" applyFill="1" applyBorder="1" applyAlignment="1" applyProtection="1">
      <alignment vertical="top" wrapText="1"/>
      <protection locked="0"/>
    </xf>
    <xf numFmtId="38" fontId="27" fillId="4" borderId="0" xfId="0" applyNumberFormat="1" applyFont="1" applyFill="1" applyAlignment="1" applyProtection="1">
      <alignment horizontal="center" vertical="center"/>
      <protection locked="0"/>
    </xf>
    <xf numFmtId="38" fontId="4" fillId="19" borderId="27" xfId="2" applyFont="1" applyFill="1" applyBorder="1" applyAlignment="1" applyProtection="1">
      <alignment vertical="center" shrinkToFit="1"/>
      <protection locked="0"/>
    </xf>
    <xf numFmtId="38" fontId="4" fillId="19" borderId="11" xfId="2" applyFont="1" applyFill="1" applyBorder="1" applyAlignment="1" applyProtection="1">
      <alignment vertical="center" shrinkToFit="1"/>
      <protection locked="0"/>
    </xf>
    <xf numFmtId="0" fontId="4" fillId="4" borderId="6" xfId="0" applyFont="1" applyFill="1" applyBorder="1" applyAlignment="1" applyProtection="1">
      <alignment vertical="top" wrapText="1"/>
      <protection locked="0"/>
    </xf>
    <xf numFmtId="0" fontId="4" fillId="4" borderId="1" xfId="0" applyFont="1" applyFill="1" applyBorder="1" applyAlignment="1" applyProtection="1">
      <alignment vertical="top" wrapText="1"/>
      <protection locked="0"/>
    </xf>
    <xf numFmtId="0" fontId="14" fillId="17" borderId="2" xfId="0" applyFont="1" applyFill="1" applyBorder="1" applyAlignment="1" applyProtection="1">
      <alignment vertical="top" wrapText="1"/>
      <protection locked="0"/>
    </xf>
    <xf numFmtId="38" fontId="4" fillId="19" borderId="3" xfId="2" applyFont="1" applyFill="1" applyBorder="1" applyAlignment="1" applyProtection="1">
      <alignment horizontal="right" vertical="center" shrinkToFit="1"/>
      <protection locked="0"/>
    </xf>
    <xf numFmtId="0" fontId="4" fillId="3" borderId="2" xfId="0" applyFont="1" applyFill="1" applyBorder="1" applyAlignment="1" applyProtection="1">
      <alignment horizontal="center" vertical="center"/>
      <protection locked="0"/>
    </xf>
    <xf numFmtId="0" fontId="5" fillId="0" borderId="0" xfId="3" applyFont="1" applyProtection="1">
      <alignment vertical="center"/>
      <protection hidden="1"/>
    </xf>
    <xf numFmtId="0" fontId="25" fillId="5" borderId="1" xfId="3" applyFont="1" applyFill="1" applyBorder="1" applyAlignment="1" applyProtection="1">
      <alignment vertical="center" wrapText="1"/>
      <protection hidden="1"/>
    </xf>
    <xf numFmtId="0" fontId="5" fillId="4" borderId="1" xfId="3" applyFont="1" applyFill="1" applyBorder="1" applyAlignment="1" applyProtection="1">
      <alignment horizontal="left" vertical="top" wrapText="1"/>
      <protection locked="0"/>
    </xf>
    <xf numFmtId="0" fontId="5" fillId="4" borderId="6" xfId="3" applyFont="1" applyFill="1" applyBorder="1" applyAlignment="1" applyProtection="1">
      <alignment horizontal="left" vertical="top" wrapText="1"/>
      <protection locked="0"/>
    </xf>
    <xf numFmtId="0" fontId="5" fillId="0" borderId="1" xfId="3" applyFont="1" applyBorder="1" applyAlignment="1" applyProtection="1">
      <alignment horizontal="center" vertical="center"/>
      <protection hidden="1"/>
    </xf>
    <xf numFmtId="0" fontId="5" fillId="0" borderId="2" xfId="3" applyFont="1" applyBorder="1" applyAlignment="1" applyProtection="1">
      <alignment horizontal="center" vertical="center"/>
      <protection hidden="1"/>
    </xf>
    <xf numFmtId="0" fontId="25" fillId="5" borderId="2" xfId="3" applyFont="1" applyFill="1" applyBorder="1" applyAlignment="1" applyProtection="1">
      <alignment vertical="center" wrapText="1"/>
      <protection hidden="1"/>
    </xf>
    <xf numFmtId="0" fontId="5" fillId="0" borderId="0" xfId="3" applyFont="1" applyAlignment="1" applyProtection="1">
      <alignment horizontal="center" vertical="center"/>
      <protection hidden="1"/>
    </xf>
    <xf numFmtId="0" fontId="4" fillId="18" borderId="6" xfId="0" applyFont="1" applyFill="1" applyBorder="1" applyAlignment="1" applyProtection="1">
      <alignment horizontal="center" vertical="center"/>
      <protection locked="0"/>
    </xf>
    <xf numFmtId="0" fontId="4" fillId="0" borderId="0" xfId="0" applyFont="1" applyAlignment="1">
      <alignment vertical="center"/>
    </xf>
    <xf numFmtId="0" fontId="25" fillId="7" borderId="0" xfId="0" applyFont="1" applyFill="1" applyAlignment="1">
      <alignment horizontal="left" indent="1"/>
    </xf>
    <xf numFmtId="0" fontId="5" fillId="0" borderId="0" xfId="0" applyFont="1"/>
    <xf numFmtId="0" fontId="4" fillId="0" borderId="0" xfId="0" applyFont="1" applyAlignment="1">
      <alignment horizontal="center" vertical="center"/>
    </xf>
    <xf numFmtId="0" fontId="25" fillId="7" borderId="0" xfId="0" applyFont="1" applyFill="1" applyAlignment="1">
      <alignment horizontal="left" vertical="center" indent="1"/>
    </xf>
    <xf numFmtId="0" fontId="4" fillId="0" borderId="0" xfId="0" applyFont="1" applyAlignment="1">
      <alignment horizontal="left" vertical="center" indent="1"/>
    </xf>
    <xf numFmtId="0" fontId="5" fillId="0" borderId="0" xfId="0" applyFont="1" applyAlignment="1">
      <alignment vertical="center"/>
    </xf>
    <xf numFmtId="0" fontId="4" fillId="0" borderId="0" xfId="0" applyFont="1" applyAlignment="1">
      <alignment horizontal="right" vertical="center"/>
    </xf>
    <xf numFmtId="0" fontId="9" fillId="0" borderId="0" xfId="0" applyFont="1" applyAlignment="1">
      <alignment vertical="center"/>
    </xf>
    <xf numFmtId="0" fontId="13" fillId="11" borderId="1" xfId="0" applyFont="1" applyFill="1" applyBorder="1" applyAlignment="1">
      <alignment horizontal="center" vertical="center" wrapText="1"/>
    </xf>
    <xf numFmtId="0" fontId="22" fillId="0" borderId="1" xfId="1" applyFont="1" applyBorder="1" applyAlignment="1" applyProtection="1">
      <alignment vertical="center" wrapText="1"/>
    </xf>
    <xf numFmtId="0" fontId="5" fillId="0" borderId="0" xfId="0" quotePrefix="1" applyFont="1"/>
    <xf numFmtId="0" fontId="5" fillId="4" borderId="1" xfId="3" applyFont="1" applyFill="1" applyBorder="1" applyAlignment="1">
      <alignment horizontal="left" vertical="top" wrapText="1"/>
    </xf>
    <xf numFmtId="0" fontId="5" fillId="4" borderId="2" xfId="3" applyFont="1" applyFill="1" applyBorder="1" applyAlignment="1">
      <alignment horizontal="left" vertical="top" wrapText="1"/>
    </xf>
    <xf numFmtId="0" fontId="9" fillId="0" borderId="0" xfId="0" applyFont="1" applyAlignment="1">
      <alignment horizontal="center" vertical="center"/>
    </xf>
    <xf numFmtId="0" fontId="9" fillId="0" borderId="0" xfId="0" applyFont="1" applyAlignment="1">
      <alignment vertical="center" wrapText="1"/>
    </xf>
    <xf numFmtId="0" fontId="12" fillId="0" borderId="1" xfId="0" applyFont="1" applyBorder="1" applyAlignment="1">
      <alignment horizontal="center" vertical="center" shrinkToFit="1"/>
    </xf>
    <xf numFmtId="0" fontId="4" fillId="0" borderId="3" xfId="0" quotePrefix="1" applyFont="1" applyBorder="1" applyAlignment="1">
      <alignment horizontal="center" vertical="center"/>
    </xf>
    <xf numFmtId="0" fontId="4" fillId="0" borderId="3" xfId="0" applyFont="1" applyBorder="1" applyAlignment="1">
      <alignment vertical="center"/>
    </xf>
    <xf numFmtId="0" fontId="5" fillId="0" borderId="4" xfId="0" applyFont="1" applyBorder="1"/>
    <xf numFmtId="0" fontId="9" fillId="0" borderId="4" xfId="0" applyFont="1" applyBorder="1" applyAlignment="1">
      <alignment vertical="center" wrapText="1"/>
    </xf>
    <xf numFmtId="0" fontId="9" fillId="0" borderId="5" xfId="0" applyFont="1" applyBorder="1" applyAlignment="1">
      <alignment vertical="center" wrapText="1"/>
    </xf>
    <xf numFmtId="0" fontId="4" fillId="0" borderId="4" xfId="0" applyFont="1" applyBorder="1" applyAlignment="1">
      <alignment vertical="center"/>
    </xf>
    <xf numFmtId="0" fontId="9" fillId="0" borderId="0" xfId="0" quotePrefix="1" applyFont="1" applyAlignment="1">
      <alignment vertical="center"/>
    </xf>
    <xf numFmtId="0" fontId="4" fillId="0" borderId="1" xfId="0" applyFont="1" applyBorder="1" applyAlignment="1">
      <alignment vertical="center"/>
    </xf>
    <xf numFmtId="0" fontId="4" fillId="0" borderId="5" xfId="0" applyFont="1" applyBorder="1" applyAlignment="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15" fillId="0" borderId="0" xfId="0" applyFont="1" applyAlignment="1">
      <alignment vertical="center"/>
    </xf>
    <xf numFmtId="0" fontId="4" fillId="0" borderId="4" xfId="0" applyFont="1" applyBorder="1" applyAlignment="1">
      <alignment horizontal="left" vertical="center"/>
    </xf>
    <xf numFmtId="0" fontId="4" fillId="0" borderId="2" xfId="0" applyFont="1" applyBorder="1" applyAlignment="1">
      <alignment vertical="center"/>
    </xf>
    <xf numFmtId="0" fontId="4" fillId="0" borderId="14" xfId="0" applyFont="1" applyBorder="1" applyAlignment="1">
      <alignment vertical="center"/>
    </xf>
    <xf numFmtId="0" fontId="4" fillId="0" borderId="12"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5" fillId="0" borderId="4" xfId="0" applyFont="1" applyBorder="1" applyAlignment="1">
      <alignment vertical="center"/>
    </xf>
    <xf numFmtId="0" fontId="5" fillId="0" borderId="5" xfId="0" applyFont="1" applyBorder="1"/>
    <xf numFmtId="0" fontId="5" fillId="0" borderId="14" xfId="0" applyFont="1" applyBorder="1" applyAlignment="1">
      <alignment vertical="center"/>
    </xf>
    <xf numFmtId="0" fontId="4" fillId="0" borderId="15" xfId="0" applyFont="1" applyBorder="1" applyAlignment="1">
      <alignment vertical="center"/>
    </xf>
    <xf numFmtId="0" fontId="4" fillId="0" borderId="12" xfId="0" quotePrefix="1" applyFont="1" applyBorder="1" applyAlignment="1">
      <alignment horizontal="center" vertical="center"/>
    </xf>
    <xf numFmtId="0" fontId="4" fillId="0" borderId="12" xfId="0" quotePrefix="1" applyFont="1" applyBorder="1" applyAlignment="1">
      <alignment horizontal="center" vertical="top"/>
    </xf>
    <xf numFmtId="0" fontId="5" fillId="0" borderId="13"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3" xfId="0" quotePrefix="1" applyFont="1" applyBorder="1" applyAlignment="1">
      <alignment horizontal="center" vertical="top"/>
    </xf>
    <xf numFmtId="0" fontId="5" fillId="0" borderId="14" xfId="0" applyFont="1" applyBorder="1"/>
    <xf numFmtId="0" fontId="5" fillId="0" borderId="15" xfId="0" applyFont="1" applyBorder="1"/>
    <xf numFmtId="0" fontId="4" fillId="0" borderId="13" xfId="0" applyFont="1" applyBorder="1" applyAlignment="1">
      <alignment vertical="center"/>
    </xf>
    <xf numFmtId="0" fontId="5" fillId="0" borderId="13" xfId="0" applyFont="1" applyBorder="1"/>
    <xf numFmtId="0" fontId="5" fillId="0" borderId="10" xfId="0" applyFont="1" applyBorder="1"/>
    <xf numFmtId="0" fontId="5" fillId="0" borderId="11" xfId="0" applyFont="1" applyBorder="1"/>
    <xf numFmtId="0" fontId="7" fillId="0" borderId="6" xfId="0" applyFont="1" applyBorder="1" applyAlignment="1">
      <alignment horizontal="center" vertical="center"/>
    </xf>
    <xf numFmtId="0" fontId="9" fillId="9" borderId="12" xfId="0" applyFont="1" applyFill="1" applyBorder="1" applyAlignment="1">
      <alignment vertical="center"/>
    </xf>
    <xf numFmtId="0" fontId="4" fillId="9" borderId="8" xfId="0" applyFont="1" applyFill="1" applyBorder="1" applyAlignment="1">
      <alignment vertical="center"/>
    </xf>
    <xf numFmtId="0" fontId="9" fillId="9" borderId="8" xfId="0" applyFont="1" applyFill="1" applyBorder="1" applyAlignment="1">
      <alignment vertical="center"/>
    </xf>
    <xf numFmtId="0" fontId="9" fillId="9" borderId="9" xfId="0" applyFont="1" applyFill="1" applyBorder="1" applyAlignment="1">
      <alignment vertical="center"/>
    </xf>
    <xf numFmtId="0" fontId="4" fillId="9" borderId="14" xfId="0" applyFont="1" applyFill="1" applyBorder="1" applyAlignment="1">
      <alignment vertical="center"/>
    </xf>
    <xf numFmtId="0" fontId="7" fillId="0" borderId="1" xfId="0" applyFont="1" applyBorder="1" applyAlignment="1">
      <alignment horizontal="center" vertical="center"/>
    </xf>
    <xf numFmtId="0" fontId="4" fillId="0" borderId="21" xfId="0" applyFont="1" applyBorder="1" applyAlignment="1">
      <alignment horizontal="left" vertical="center"/>
    </xf>
    <xf numFmtId="0" fontId="9" fillId="0" borderId="22" xfId="0" applyFont="1" applyBorder="1" applyAlignment="1">
      <alignment horizontal="center" vertical="center"/>
    </xf>
    <xf numFmtId="0" fontId="4" fillId="0" borderId="19" xfId="0" applyFont="1" applyBorder="1" applyAlignment="1">
      <alignment horizontal="left" vertical="center"/>
    </xf>
    <xf numFmtId="0" fontId="9" fillId="0" borderId="17" xfId="0" applyFont="1" applyBorder="1" applyAlignment="1">
      <alignment vertical="center"/>
    </xf>
    <xf numFmtId="0" fontId="9" fillId="0" borderId="17" xfId="0" applyFont="1" applyBorder="1" applyAlignment="1">
      <alignment horizontal="center" vertical="center"/>
    </xf>
    <xf numFmtId="0" fontId="9" fillId="0" borderId="16" xfId="0" applyFont="1" applyBorder="1" applyAlignment="1">
      <alignment horizontal="center" vertical="center"/>
    </xf>
    <xf numFmtId="0" fontId="9" fillId="9" borderId="14" xfId="0" applyFont="1" applyFill="1" applyBorder="1" applyAlignment="1">
      <alignment horizontal="center" vertical="center"/>
    </xf>
    <xf numFmtId="0" fontId="5" fillId="0" borderId="19" xfId="0" applyFont="1" applyBorder="1" applyAlignment="1">
      <alignment vertical="center"/>
    </xf>
    <xf numFmtId="0" fontId="4" fillId="9" borderId="13" xfId="0" applyFont="1" applyFill="1" applyBorder="1" applyAlignment="1">
      <alignment vertical="center"/>
    </xf>
    <xf numFmtId="0" fontId="4" fillId="0" borderId="28" xfId="0" applyFont="1" applyBorder="1" applyAlignment="1">
      <alignment vertical="center"/>
    </xf>
    <xf numFmtId="0" fontId="9" fillId="0" borderId="29" xfId="0" applyFont="1" applyBorder="1" applyAlignment="1">
      <alignment vertical="center"/>
    </xf>
    <xf numFmtId="0" fontId="4" fillId="9" borderId="9" xfId="0" applyFont="1" applyFill="1" applyBorder="1" applyAlignment="1">
      <alignment vertical="center"/>
    </xf>
    <xf numFmtId="0" fontId="4" fillId="0" borderId="20" xfId="0" applyFont="1" applyBorder="1" applyAlignment="1">
      <alignment vertical="center"/>
    </xf>
    <xf numFmtId="0" fontId="4" fillId="0" borderId="17" xfId="0" applyFont="1" applyBorder="1" applyAlignment="1">
      <alignment horizontal="center" vertical="center"/>
    </xf>
    <xf numFmtId="0" fontId="4" fillId="0" borderId="21" xfId="0" applyFont="1" applyBorder="1" applyAlignment="1">
      <alignment horizontal="center" vertical="center"/>
    </xf>
    <xf numFmtId="0" fontId="9" fillId="9" borderId="13" xfId="0" applyFont="1" applyFill="1" applyBorder="1" applyAlignment="1">
      <alignment horizontal="center" vertical="center"/>
    </xf>
    <xf numFmtId="0" fontId="4" fillId="0" borderId="28" xfId="0" applyFont="1" applyBorder="1" applyAlignment="1">
      <alignment horizontal="center" vertical="center"/>
    </xf>
    <xf numFmtId="0" fontId="5" fillId="0" borderId="5" xfId="0" applyFont="1" applyBorder="1" applyAlignment="1">
      <alignment vertical="center"/>
    </xf>
    <xf numFmtId="0" fontId="5" fillId="0" borderId="15" xfId="0" applyFont="1" applyBorder="1" applyAlignment="1">
      <alignment vertical="center"/>
    </xf>
    <xf numFmtId="0" fontId="14" fillId="0" borderId="4" xfId="0" applyFont="1" applyBorder="1" applyAlignment="1">
      <alignment vertical="center"/>
    </xf>
    <xf numFmtId="0" fontId="14" fillId="0" borderId="5" xfId="0" applyFont="1" applyBorder="1" applyAlignment="1">
      <alignment vertical="center"/>
    </xf>
    <xf numFmtId="0" fontId="14" fillId="0" borderId="0" xfId="0" applyFont="1" applyAlignment="1">
      <alignment vertical="center"/>
    </xf>
    <xf numFmtId="0" fontId="19" fillId="0" borderId="0" xfId="0" applyFont="1" applyAlignment="1">
      <alignment vertical="center"/>
    </xf>
    <xf numFmtId="0" fontId="19" fillId="0" borderId="15" xfId="0" applyFont="1" applyBorder="1" applyAlignment="1">
      <alignment vertical="center"/>
    </xf>
    <xf numFmtId="0" fontId="19" fillId="0" borderId="4" xfId="0" applyFont="1" applyBorder="1" applyAlignment="1">
      <alignment vertical="center"/>
    </xf>
    <xf numFmtId="0" fontId="19" fillId="0" borderId="5" xfId="0" applyFont="1" applyBorder="1" applyAlignment="1">
      <alignment vertical="center"/>
    </xf>
    <xf numFmtId="0" fontId="19" fillId="0" borderId="10" xfId="0" applyFont="1" applyBorder="1" applyAlignment="1">
      <alignment vertical="center"/>
    </xf>
    <xf numFmtId="0" fontId="9" fillId="10" borderId="12" xfId="0" applyFont="1" applyFill="1" applyBorder="1" applyAlignment="1">
      <alignment vertical="center"/>
    </xf>
    <xf numFmtId="0" fontId="4" fillId="10" borderId="8" xfId="0" applyFont="1" applyFill="1" applyBorder="1" applyAlignment="1">
      <alignment vertical="center"/>
    </xf>
    <xf numFmtId="0" fontId="9" fillId="10" borderId="8" xfId="0" applyFont="1" applyFill="1" applyBorder="1" applyAlignment="1">
      <alignment vertical="center"/>
    </xf>
    <xf numFmtId="0" fontId="9" fillId="10" borderId="9" xfId="0" applyFont="1" applyFill="1" applyBorder="1" applyAlignment="1">
      <alignment vertical="center"/>
    </xf>
    <xf numFmtId="0" fontId="4" fillId="10" borderId="14" xfId="0" applyFont="1" applyFill="1" applyBorder="1" applyAlignment="1">
      <alignment vertical="center"/>
    </xf>
    <xf numFmtId="0" fontId="4" fillId="0" borderId="17" xfId="0" applyFont="1" applyBorder="1" applyAlignment="1">
      <alignment vertical="center"/>
    </xf>
    <xf numFmtId="0" fontId="4" fillId="0" borderId="16" xfId="0" applyFont="1" applyBorder="1" applyAlignment="1">
      <alignment horizontal="center" vertical="center"/>
    </xf>
    <xf numFmtId="0" fontId="9" fillId="10" borderId="14" xfId="0" applyFont="1" applyFill="1" applyBorder="1" applyAlignment="1">
      <alignment horizontal="center" vertical="center"/>
    </xf>
    <xf numFmtId="0" fontId="4" fillId="0" borderId="19" xfId="0" applyFont="1" applyBorder="1" applyAlignment="1">
      <alignment vertical="center"/>
    </xf>
    <xf numFmtId="0" fontId="4" fillId="10" borderId="13" xfId="0" applyFont="1" applyFill="1" applyBorder="1" applyAlignment="1">
      <alignment vertical="center"/>
    </xf>
    <xf numFmtId="0" fontId="4" fillId="10" borderId="9" xfId="0" applyFont="1" applyFill="1" applyBorder="1" applyAlignment="1">
      <alignment vertical="center"/>
    </xf>
    <xf numFmtId="0" fontId="9" fillId="10" borderId="13" xfId="0" applyFont="1" applyFill="1" applyBorder="1" applyAlignment="1">
      <alignment horizontal="center" vertical="center"/>
    </xf>
    <xf numFmtId="0" fontId="9" fillId="0" borderId="0" xfId="0" applyFont="1" applyAlignment="1">
      <alignment horizontal="left" vertical="top" wrapText="1"/>
    </xf>
    <xf numFmtId="0" fontId="4" fillId="0" borderId="0" xfId="0" quotePrefix="1" applyFont="1" applyAlignment="1">
      <alignment horizontal="center" vertical="center"/>
    </xf>
    <xf numFmtId="0" fontId="4" fillId="0" borderId="22" xfId="0" applyFont="1" applyBorder="1" applyAlignment="1">
      <alignment horizontal="center" vertical="center"/>
    </xf>
    <xf numFmtId="0" fontId="4" fillId="0" borderId="29" xfId="0" applyFont="1" applyBorder="1" applyAlignment="1">
      <alignment vertical="center"/>
    </xf>
    <xf numFmtId="0" fontId="4" fillId="0" borderId="20" xfId="0" applyFont="1" applyBorder="1" applyAlignment="1">
      <alignment horizontal="center" vertical="center"/>
    </xf>
    <xf numFmtId="0" fontId="4" fillId="0" borderId="1" xfId="0" applyFont="1" applyBorder="1" applyAlignment="1">
      <alignment horizontal="center" vertical="center"/>
    </xf>
    <xf numFmtId="0" fontId="13" fillId="0" borderId="0" xfId="0" applyFont="1" applyAlignment="1">
      <alignment horizontal="left" vertical="center" wrapText="1"/>
    </xf>
    <xf numFmtId="0" fontId="4" fillId="0" borderId="0" xfId="0" applyFont="1" applyAlignment="1">
      <alignment vertical="top"/>
    </xf>
    <xf numFmtId="0" fontId="9" fillId="0" borderId="0" xfId="0" applyFont="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4" fillId="0" borderId="2" xfId="0" quotePrefix="1" applyFont="1" applyBorder="1" applyAlignment="1">
      <alignment vertical="top"/>
    </xf>
    <xf numFmtId="0" fontId="9" fillId="0" borderId="13" xfId="0" applyFont="1" applyBorder="1" applyAlignment="1">
      <alignment vertical="center" wrapText="1"/>
    </xf>
    <xf numFmtId="0" fontId="22" fillId="0" borderId="0" xfId="1" applyFont="1" applyAlignment="1" applyProtection="1">
      <alignment vertical="center"/>
    </xf>
    <xf numFmtId="0" fontId="8" fillId="0" borderId="0" xfId="0" applyFont="1" applyAlignment="1">
      <alignment horizontal="left" vertical="center"/>
    </xf>
    <xf numFmtId="0" fontId="7" fillId="0" borderId="0" xfId="0" applyFont="1" applyAlignment="1">
      <alignment horizontal="left" vertical="center" wrapText="1"/>
    </xf>
    <xf numFmtId="0" fontId="9" fillId="0" borderId="1" xfId="0" applyFont="1" applyBorder="1" applyAlignment="1">
      <alignment vertical="center"/>
    </xf>
    <xf numFmtId="0" fontId="9" fillId="0" borderId="1" xfId="0" applyFont="1" applyBorder="1" applyAlignment="1">
      <alignment horizontal="center" vertical="center" wrapText="1"/>
    </xf>
    <xf numFmtId="0" fontId="4" fillId="0" borderId="1" xfId="0" applyFont="1" applyBorder="1" applyAlignment="1">
      <alignment vertical="center" wrapText="1"/>
    </xf>
    <xf numFmtId="0" fontId="13" fillId="0" borderId="0" xfId="0" applyFont="1" applyAlignment="1">
      <alignment horizontal="left" vertical="top" wrapText="1"/>
    </xf>
    <xf numFmtId="0" fontId="13" fillId="0" borderId="0" xfId="0" applyFont="1" applyAlignment="1">
      <alignment vertical="center"/>
    </xf>
    <xf numFmtId="0" fontId="13" fillId="0" borderId="0" xfId="0" quotePrefix="1" applyFont="1" applyAlignment="1">
      <alignment vertical="center"/>
    </xf>
    <xf numFmtId="0" fontId="7" fillId="0" borderId="0" xfId="0" applyFont="1" applyAlignment="1">
      <alignment horizontal="left" vertical="center"/>
    </xf>
    <xf numFmtId="0" fontId="13" fillId="0" borderId="6" xfId="0" quotePrefix="1" applyFont="1" applyBorder="1" applyAlignment="1">
      <alignment horizontal="center" vertical="center"/>
    </xf>
    <xf numFmtId="0" fontId="4" fillId="0" borderId="6" xfId="0" quotePrefix="1" applyFont="1" applyBorder="1" applyAlignment="1">
      <alignment horizontal="center" vertical="center" shrinkToFit="1"/>
    </xf>
    <xf numFmtId="0" fontId="5" fillId="0" borderId="8" xfId="0" applyFont="1" applyBorder="1"/>
    <xf numFmtId="0" fontId="9" fillId="0" borderId="8" xfId="0" applyFont="1" applyBorder="1" applyAlignment="1">
      <alignment vertical="center" wrapText="1"/>
    </xf>
    <xf numFmtId="0" fontId="9" fillId="0" borderId="10" xfId="0" applyFont="1" applyBorder="1" applyAlignment="1">
      <alignment vertical="center" wrapText="1"/>
    </xf>
    <xf numFmtId="0" fontId="9" fillId="0" borderId="2" xfId="0" applyFont="1" applyBorder="1" applyAlignment="1">
      <alignment vertical="center" wrapText="1"/>
    </xf>
    <xf numFmtId="0" fontId="7" fillId="0" borderId="0" xfId="0" applyFont="1" applyAlignment="1">
      <alignment vertical="center"/>
    </xf>
    <xf numFmtId="0" fontId="7" fillId="0" borderId="5" xfId="0" applyFont="1" applyBorder="1" applyAlignment="1">
      <alignment vertical="center"/>
    </xf>
    <xf numFmtId="0" fontId="4" fillId="0" borderId="0" xfId="0" quotePrefix="1" applyFont="1" applyAlignment="1">
      <alignment horizontal="center" vertical="top"/>
    </xf>
    <xf numFmtId="0" fontId="9" fillId="0" borderId="0" xfId="0" quotePrefix="1" applyFont="1" applyAlignment="1">
      <alignment vertical="top"/>
    </xf>
    <xf numFmtId="0" fontId="5" fillId="0" borderId="1" xfId="0" applyFont="1" applyBorder="1" applyAlignment="1">
      <alignment vertical="center"/>
    </xf>
    <xf numFmtId="0" fontId="25" fillId="0" borderId="0" xfId="0" applyFont="1" applyAlignment="1">
      <alignment horizontal="left" vertical="center" indent="1"/>
    </xf>
    <xf numFmtId="0" fontId="4" fillId="0" borderId="0" xfId="0" applyFont="1" applyAlignment="1">
      <alignment horizontal="centerContinuous" vertical="center"/>
    </xf>
    <xf numFmtId="0" fontId="9" fillId="25" borderId="3" xfId="0" applyFont="1" applyFill="1" applyBorder="1" applyAlignment="1">
      <alignment horizontal="center" vertical="center"/>
    </xf>
    <xf numFmtId="0" fontId="9" fillId="23" borderId="12" xfId="0" applyFont="1" applyFill="1" applyBorder="1" applyAlignment="1">
      <alignment horizontal="center" vertical="center" shrinkToFit="1"/>
    </xf>
    <xf numFmtId="0" fontId="4" fillId="0" borderId="6" xfId="0" applyFont="1" applyBorder="1" applyAlignment="1">
      <alignment horizontal="center"/>
    </xf>
    <xf numFmtId="0" fontId="4" fillId="0" borderId="6" xfId="0" applyFont="1" applyBorder="1"/>
    <xf numFmtId="0" fontId="4" fillId="7" borderId="6" xfId="0" applyFont="1" applyFill="1" applyBorder="1" applyAlignment="1">
      <alignment horizontal="center"/>
    </xf>
    <xf numFmtId="176" fontId="4" fillId="8" borderId="6" xfId="0" applyNumberFormat="1" applyFont="1" applyFill="1" applyBorder="1"/>
    <xf numFmtId="0" fontId="4" fillId="7" borderId="6" xfId="0" applyFont="1" applyFill="1" applyBorder="1" applyAlignment="1">
      <alignment horizontal="left"/>
    </xf>
    <xf numFmtId="0" fontId="4" fillId="23" borderId="12" xfId="0" applyFont="1" applyFill="1" applyBorder="1" applyAlignment="1">
      <alignment horizontal="center" vertical="center" shrinkToFit="1"/>
    </xf>
    <xf numFmtId="0" fontId="4" fillId="23" borderId="3" xfId="0" applyFont="1" applyFill="1" applyBorder="1" applyAlignment="1">
      <alignment horizontal="center" vertical="center" shrinkToFit="1"/>
    </xf>
    <xf numFmtId="0" fontId="4" fillId="7" borderId="4" xfId="0" applyFont="1" applyFill="1" applyBorder="1" applyAlignment="1">
      <alignment vertical="center"/>
    </xf>
    <xf numFmtId="0" fontId="4" fillId="7" borderId="5" xfId="0" applyFont="1" applyFill="1" applyBorder="1" applyAlignment="1">
      <alignment vertical="center"/>
    </xf>
    <xf numFmtId="0" fontId="4" fillId="23" borderId="1" xfId="0" applyFont="1" applyFill="1" applyBorder="1" applyAlignment="1">
      <alignment horizontal="center" vertical="center"/>
    </xf>
    <xf numFmtId="38" fontId="4" fillId="8" borderId="3" xfId="2" applyFont="1" applyFill="1" applyBorder="1" applyAlignment="1" applyProtection="1">
      <alignment horizontal="right" vertical="center" shrinkToFit="1"/>
    </xf>
    <xf numFmtId="0" fontId="32" fillId="0" borderId="4" xfId="0" applyFont="1" applyBorder="1" applyAlignment="1">
      <alignment vertical="center"/>
    </xf>
    <xf numFmtId="0" fontId="5" fillId="0" borderId="11" xfId="0" applyFont="1" applyBorder="1" applyAlignment="1">
      <alignment vertical="center"/>
    </xf>
    <xf numFmtId="0" fontId="8" fillId="0" borderId="0" xfId="0" applyFont="1" applyAlignment="1">
      <alignment vertical="center"/>
    </xf>
    <xf numFmtId="0" fontId="7" fillId="0" borderId="4" xfId="0" applyFont="1" applyBorder="1" applyAlignment="1">
      <alignment vertical="center"/>
    </xf>
    <xf numFmtId="0" fontId="13" fillId="0" borderId="0" xfId="0" applyFont="1"/>
    <xf numFmtId="0" fontId="5" fillId="0" borderId="3" xfId="0" applyFont="1" applyBorder="1"/>
    <xf numFmtId="0" fontId="4" fillId="0" borderId="1" xfId="0" quotePrefix="1" applyFont="1" applyBorder="1" applyAlignment="1">
      <alignment horizontal="center" vertical="center"/>
    </xf>
    <xf numFmtId="0" fontId="4" fillId="0" borderId="0" xfId="0" applyFont="1" applyAlignment="1">
      <alignment vertical="center" wrapText="1"/>
    </xf>
    <xf numFmtId="0" fontId="8" fillId="0" borderId="0" xfId="0" applyFont="1" applyAlignment="1">
      <alignment horizontal="centerContinuous" vertical="center"/>
    </xf>
    <xf numFmtId="0" fontId="9" fillId="25" borderId="1" xfId="0" applyFont="1" applyFill="1" applyBorder="1" applyAlignment="1">
      <alignment horizontal="center" vertical="center"/>
    </xf>
    <xf numFmtId="0" fontId="4" fillId="23" borderId="6" xfId="0" applyFont="1" applyFill="1" applyBorder="1" applyAlignment="1">
      <alignment horizontal="center" vertical="center"/>
    </xf>
    <xf numFmtId="0" fontId="4" fillId="5" borderId="3" xfId="0" applyFont="1" applyFill="1" applyBorder="1" applyAlignment="1">
      <alignment vertical="center"/>
    </xf>
    <xf numFmtId="0" fontId="4" fillId="5" borderId="4" xfId="0" applyFont="1" applyFill="1" applyBorder="1" applyAlignment="1">
      <alignment vertical="center"/>
    </xf>
    <xf numFmtId="0" fontId="4" fillId="5" borderId="5" xfId="0" applyFont="1" applyFill="1" applyBorder="1" applyAlignment="1">
      <alignment vertical="center"/>
    </xf>
    <xf numFmtId="0" fontId="7" fillId="0" borderId="0" xfId="0" applyFont="1" applyAlignment="1">
      <alignment vertical="center" wrapText="1"/>
    </xf>
    <xf numFmtId="0" fontId="4" fillId="0" borderId="6" xfId="0" applyFont="1" applyBorder="1" applyAlignment="1">
      <alignment vertical="center"/>
    </xf>
    <xf numFmtId="0" fontId="4" fillId="0" borderId="9" xfId="0" applyFont="1" applyBorder="1" applyAlignment="1">
      <alignment horizontal="center" vertical="center"/>
    </xf>
    <xf numFmtId="0" fontId="5" fillId="0" borderId="2" xfId="0" applyFont="1" applyBorder="1" applyAlignment="1">
      <alignment vertical="center"/>
    </xf>
    <xf numFmtId="0" fontId="4" fillId="0" borderId="2" xfId="0" applyFont="1" applyBorder="1" applyAlignment="1">
      <alignment horizontal="center" vertical="center"/>
    </xf>
    <xf numFmtId="0" fontId="5" fillId="0" borderId="6" xfId="0" applyFont="1" applyBorder="1" applyAlignment="1">
      <alignment vertical="center"/>
    </xf>
    <xf numFmtId="38" fontId="4" fillId="8" borderId="27" xfId="2" applyFont="1" applyFill="1" applyBorder="1" applyAlignment="1" applyProtection="1">
      <alignment vertical="center" shrinkToFit="1"/>
    </xf>
    <xf numFmtId="38" fontId="4" fillId="8" borderId="11" xfId="2" applyFont="1" applyFill="1" applyBorder="1" applyAlignment="1" applyProtection="1">
      <alignment vertical="center" shrinkToFit="1"/>
    </xf>
    <xf numFmtId="38" fontId="4" fillId="14" borderId="27" xfId="2" applyFont="1" applyFill="1" applyBorder="1" applyAlignment="1" applyProtection="1">
      <alignment horizontal="center" vertical="center" shrinkToFit="1"/>
    </xf>
    <xf numFmtId="38" fontId="4" fillId="14" borderId="11" xfId="2" applyFont="1" applyFill="1" applyBorder="1" applyAlignment="1" applyProtection="1">
      <alignment horizontal="center" vertical="center" shrinkToFit="1"/>
    </xf>
    <xf numFmtId="0" fontId="29" fillId="6" borderId="1" xfId="0" applyFont="1" applyFill="1" applyBorder="1"/>
    <xf numFmtId="0" fontId="29" fillId="10" borderId="4" xfId="0" applyFont="1" applyFill="1" applyBorder="1" applyAlignment="1">
      <alignment horizontal="centerContinuous"/>
    </xf>
    <xf numFmtId="0" fontId="29" fillId="10" borderId="5" xfId="0" applyFont="1" applyFill="1" applyBorder="1" applyAlignment="1">
      <alignment horizontal="centerContinuous"/>
    </xf>
    <xf numFmtId="0" fontId="20" fillId="0" borderId="0" xfId="0" applyFont="1"/>
    <xf numFmtId="0" fontId="20" fillId="9" borderId="2" xfId="0" applyFont="1" applyFill="1" applyBorder="1"/>
    <xf numFmtId="0" fontId="20" fillId="8" borderId="13" xfId="0" applyFont="1" applyFill="1" applyBorder="1"/>
    <xf numFmtId="0" fontId="20" fillId="15" borderId="2" xfId="0" applyFont="1" applyFill="1" applyBorder="1"/>
    <xf numFmtId="0" fontId="20" fillId="15" borderId="1" xfId="0" applyFont="1" applyFill="1" applyBorder="1"/>
    <xf numFmtId="0" fontId="20" fillId="9" borderId="1" xfId="0" applyFont="1" applyFill="1" applyBorder="1"/>
    <xf numFmtId="0" fontId="20" fillId="8" borderId="3" xfId="0" applyFont="1" applyFill="1" applyBorder="1"/>
    <xf numFmtId="0" fontId="33" fillId="8" borderId="3" xfId="0" applyFont="1" applyFill="1" applyBorder="1"/>
    <xf numFmtId="0" fontId="30" fillId="0" borderId="0" xfId="1" applyFont="1" applyAlignment="1" applyProtection="1">
      <alignment vertical="center"/>
    </xf>
    <xf numFmtId="0" fontId="35" fillId="0" borderId="0" xfId="0" applyFont="1"/>
    <xf numFmtId="0" fontId="9" fillId="0" borderId="0" xfId="0" quotePrefix="1" applyFont="1" applyAlignment="1">
      <alignment horizontal="left" vertical="center"/>
    </xf>
    <xf numFmtId="0" fontId="34" fillId="0" borderId="3" xfId="0" applyFont="1" applyBorder="1"/>
    <xf numFmtId="0" fontId="34" fillId="0" borderId="13" xfId="0" applyFont="1" applyBorder="1"/>
    <xf numFmtId="0" fontId="4" fillId="8" borderId="3" xfId="0" applyFont="1" applyFill="1" applyBorder="1" applyAlignment="1">
      <alignment horizontal="center" vertical="center"/>
    </xf>
    <xf numFmtId="0" fontId="4" fillId="5" borderId="6" xfId="0" applyFont="1" applyFill="1" applyBorder="1" applyAlignment="1">
      <alignment vertical="top" wrapText="1"/>
    </xf>
    <xf numFmtId="0" fontId="4" fillId="8" borderId="6" xfId="0" applyFont="1" applyFill="1" applyBorder="1" applyAlignment="1">
      <alignment horizontal="left" vertical="center" wrapText="1"/>
    </xf>
    <xf numFmtId="0" fontId="4" fillId="0" borderId="7" xfId="0" applyFont="1" applyBorder="1" applyAlignment="1">
      <alignment vertical="center"/>
    </xf>
    <xf numFmtId="0" fontId="4" fillId="8" borderId="12" xfId="0" applyFont="1" applyFill="1" applyBorder="1" applyAlignment="1">
      <alignment horizontal="center" vertical="center"/>
    </xf>
    <xf numFmtId="0" fontId="4" fillId="8" borderId="1" xfId="0" applyFont="1" applyFill="1" applyBorder="1" applyAlignment="1">
      <alignment vertical="top"/>
    </xf>
    <xf numFmtId="0" fontId="4" fillId="0" borderId="3" xfId="0" quotePrefix="1" applyFont="1" applyBorder="1" applyAlignment="1">
      <alignment horizontal="center" vertical="top"/>
    </xf>
    <xf numFmtId="0" fontId="4" fillId="0" borderId="5" xfId="0" applyFont="1" applyBorder="1" applyAlignment="1">
      <alignment horizontal="left" vertical="top" wrapText="1"/>
    </xf>
    <xf numFmtId="0" fontId="4" fillId="8" borderId="6" xfId="0" applyFont="1" applyFill="1" applyBorder="1" applyAlignment="1">
      <alignment vertical="top" wrapText="1"/>
    </xf>
    <xf numFmtId="0" fontId="4" fillId="23" borderId="7" xfId="0" applyFont="1" applyFill="1" applyBorder="1" applyAlignment="1">
      <alignment horizontal="center" vertical="center"/>
    </xf>
    <xf numFmtId="0" fontId="4" fillId="23" borderId="2" xfId="0" applyFont="1" applyFill="1" applyBorder="1" applyAlignment="1">
      <alignment horizontal="center" vertical="center"/>
    </xf>
    <xf numFmtId="0" fontId="4" fillId="0" borderId="9" xfId="0" applyFont="1" applyBorder="1" applyAlignment="1">
      <alignment horizontal="left" vertical="top" wrapText="1"/>
    </xf>
    <xf numFmtId="0" fontId="4" fillId="7" borderId="0" xfId="0" applyFont="1" applyFill="1" applyAlignment="1">
      <alignment horizontal="left" vertical="center" indent="1"/>
    </xf>
    <xf numFmtId="0" fontId="5" fillId="3" borderId="1" xfId="0" applyFont="1" applyFill="1" applyBorder="1" applyAlignment="1" applyProtection="1">
      <alignment horizontal="center" vertical="center"/>
      <protection locked="0"/>
    </xf>
    <xf numFmtId="0" fontId="4" fillId="4" borderId="1" xfId="0" applyFont="1" applyFill="1" applyBorder="1" applyAlignment="1" applyProtection="1">
      <alignment vertical="top"/>
      <protection locked="0"/>
    </xf>
    <xf numFmtId="0" fontId="5" fillId="4" borderId="1" xfId="0" applyFont="1" applyFill="1" applyBorder="1" applyAlignment="1" applyProtection="1">
      <alignment vertical="top" wrapText="1"/>
      <protection locked="0"/>
    </xf>
    <xf numFmtId="0" fontId="4" fillId="19" borderId="1" xfId="0" applyFont="1" applyFill="1" applyBorder="1" applyAlignment="1" applyProtection="1">
      <alignment horizontal="right" vertical="center" wrapText="1"/>
      <protection locked="0"/>
    </xf>
    <xf numFmtId="0" fontId="4" fillId="19" borderId="1" xfId="0" applyFont="1" applyFill="1" applyBorder="1" applyAlignment="1" applyProtection="1">
      <alignment horizontal="center" vertical="center" wrapText="1"/>
      <protection locked="0"/>
    </xf>
    <xf numFmtId="0" fontId="9" fillId="19" borderId="1" xfId="0" applyFont="1" applyFill="1" applyBorder="1" applyAlignment="1" applyProtection="1">
      <alignment vertical="center" wrapText="1"/>
      <protection locked="0"/>
    </xf>
    <xf numFmtId="0" fontId="5" fillId="0" borderId="0" xfId="0" applyFont="1" applyProtection="1">
      <protection locked="0"/>
    </xf>
    <xf numFmtId="0" fontId="5" fillId="0" borderId="0" xfId="0" applyFont="1" applyAlignment="1" applyProtection="1">
      <alignment vertical="center"/>
      <protection locked="0"/>
    </xf>
    <xf numFmtId="0" fontId="4" fillId="8" borderId="1" xfId="0" applyFont="1" applyFill="1" applyBorder="1" applyAlignment="1">
      <alignment horizontal="right" vertical="center" wrapText="1"/>
    </xf>
    <xf numFmtId="0" fontId="5" fillId="9" borderId="0" xfId="3" applyFont="1" applyFill="1">
      <alignment vertical="center"/>
    </xf>
    <xf numFmtId="0" fontId="8" fillId="9" borderId="0" xfId="3" applyFont="1" applyFill="1">
      <alignment vertical="center"/>
    </xf>
    <xf numFmtId="0" fontId="5" fillId="9" borderId="0" xfId="3" applyFont="1" applyFill="1" applyAlignment="1">
      <alignment horizontal="center" vertical="center"/>
    </xf>
    <xf numFmtId="0" fontId="5" fillId="5" borderId="0" xfId="3" applyFont="1" applyFill="1">
      <alignment vertical="center"/>
    </xf>
    <xf numFmtId="0" fontId="5" fillId="5" borderId="0" xfId="3" applyFont="1" applyFill="1" applyAlignment="1">
      <alignment horizontal="center" vertical="center"/>
    </xf>
    <xf numFmtId="0" fontId="5" fillId="0" borderId="0" xfId="3" applyFont="1">
      <alignment vertical="center"/>
    </xf>
    <xf numFmtId="0" fontId="5" fillId="13" borderId="1" xfId="3" applyFont="1" applyFill="1" applyBorder="1" applyAlignment="1">
      <alignment horizontal="center" vertical="center"/>
    </xf>
    <xf numFmtId="0" fontId="5" fillId="0" borderId="6" xfId="3" applyFont="1" applyBorder="1" applyAlignment="1">
      <alignment horizontal="center" vertical="center"/>
    </xf>
    <xf numFmtId="0" fontId="25" fillId="5" borderId="1" xfId="3" applyFont="1" applyFill="1" applyBorder="1" applyAlignment="1">
      <alignment vertical="center" wrapText="1"/>
    </xf>
    <xf numFmtId="0" fontId="25" fillId="5" borderId="6" xfId="3" applyFont="1" applyFill="1" applyBorder="1" applyAlignment="1">
      <alignment vertical="center" wrapText="1"/>
    </xf>
    <xf numFmtId="0" fontId="25" fillId="24" borderId="6" xfId="3" applyFont="1" applyFill="1" applyBorder="1" applyAlignment="1">
      <alignment vertical="center" wrapText="1"/>
    </xf>
    <xf numFmtId="0" fontId="25" fillId="0" borderId="1" xfId="3" applyFont="1" applyBorder="1" applyAlignment="1">
      <alignment vertical="center" wrapText="1"/>
    </xf>
    <xf numFmtId="0" fontId="25" fillId="0" borderId="6" xfId="3" applyFont="1" applyBorder="1" applyAlignment="1">
      <alignment vertical="center" wrapText="1"/>
    </xf>
    <xf numFmtId="0" fontId="5" fillId="0" borderId="1" xfId="3" applyFont="1" applyBorder="1" applyAlignment="1">
      <alignment horizontal="center" vertical="center"/>
    </xf>
    <xf numFmtId="0" fontId="25" fillId="7" borderId="0" xfId="0" applyFont="1" applyFill="1" applyAlignment="1" applyProtection="1">
      <alignment horizontal="left" vertical="center" indent="1"/>
      <protection locked="0"/>
    </xf>
    <xf numFmtId="0" fontId="9" fillId="0" borderId="0" xfId="0" applyFont="1" applyAlignment="1" applyProtection="1">
      <alignment vertical="center"/>
      <protection locked="0"/>
    </xf>
    <xf numFmtId="0" fontId="22" fillId="0" borderId="0" xfId="1" applyFont="1" applyAlignment="1" applyProtection="1">
      <alignment vertical="center"/>
      <protection locked="0"/>
    </xf>
    <xf numFmtId="0" fontId="21" fillId="0" borderId="0" xfId="1"/>
    <xf numFmtId="0" fontId="4" fillId="0" borderId="0" xfId="0" applyFont="1" applyAlignment="1" applyProtection="1">
      <alignment vertical="center"/>
      <protection locked="0"/>
    </xf>
    <xf numFmtId="0" fontId="4" fillId="23" borderId="6" xfId="0" applyFont="1" applyFill="1" applyBorder="1" applyAlignment="1" applyProtection="1">
      <alignment horizontal="center" vertical="center"/>
      <protection locked="0"/>
    </xf>
    <xf numFmtId="0" fontId="4" fillId="0" borderId="3" xfId="0" quotePrefix="1" applyFont="1" applyBorder="1" applyAlignment="1" applyProtection="1">
      <alignment horizontal="center" vertical="center"/>
      <protection locked="0"/>
    </xf>
    <xf numFmtId="0" fontId="4" fillId="0" borderId="5" xfId="0" applyFont="1" applyBorder="1" applyAlignment="1" applyProtection="1">
      <alignment vertical="center"/>
      <protection locked="0"/>
    </xf>
    <xf numFmtId="0" fontId="4" fillId="5" borderId="6" xfId="0" applyFont="1" applyFill="1" applyBorder="1" applyAlignment="1" applyProtection="1">
      <alignment vertical="top" wrapText="1"/>
      <protection locked="0"/>
    </xf>
    <xf numFmtId="0" fontId="4" fillId="0" borderId="6" xfId="0" applyFont="1" applyBorder="1" applyAlignment="1" applyProtection="1">
      <alignment vertical="center"/>
      <protection locked="0"/>
    </xf>
    <xf numFmtId="0" fontId="4" fillId="23" borderId="7" xfId="0" applyFont="1" applyFill="1" applyBorder="1" applyAlignment="1" applyProtection="1">
      <alignment horizontal="center" vertical="center"/>
      <protection locked="0"/>
    </xf>
    <xf numFmtId="0" fontId="4" fillId="0" borderId="7" xfId="0" applyFont="1" applyBorder="1" applyAlignment="1" applyProtection="1">
      <alignment vertical="center"/>
      <protection locked="0"/>
    </xf>
    <xf numFmtId="0" fontId="4" fillId="0" borderId="3" xfId="0" quotePrefix="1" applyFont="1" applyBorder="1" applyAlignment="1" applyProtection="1">
      <alignment horizontal="center" vertical="top"/>
      <protection locked="0"/>
    </xf>
    <xf numFmtId="0" fontId="4" fillId="0" borderId="5" xfId="0" applyFont="1" applyBorder="1" applyAlignment="1" applyProtection="1">
      <alignment horizontal="left" vertical="top" wrapText="1"/>
      <protection locked="0"/>
    </xf>
    <xf numFmtId="0" fontId="4" fillId="0" borderId="2" xfId="0" applyFont="1" applyBorder="1" applyAlignment="1" applyProtection="1">
      <alignment vertical="center"/>
      <protection locked="0"/>
    </xf>
    <xf numFmtId="0" fontId="4" fillId="23" borderId="2" xfId="0" applyFont="1" applyFill="1" applyBorder="1" applyAlignment="1" applyProtection="1">
      <alignment horizontal="center" vertical="center"/>
      <protection locked="0"/>
    </xf>
    <xf numFmtId="0" fontId="4" fillId="0" borderId="3" xfId="0" applyFont="1" applyBorder="1" applyAlignment="1">
      <alignment vertical="center" wrapText="1"/>
    </xf>
    <xf numFmtId="0" fontId="4" fillId="0" borderId="5" xfId="0" applyFont="1" applyBorder="1" applyAlignment="1">
      <alignment vertical="center" wrapText="1"/>
    </xf>
    <xf numFmtId="0" fontId="13" fillId="11" borderId="3" xfId="0" applyFont="1" applyFill="1" applyBorder="1" applyAlignment="1">
      <alignment horizontal="center" vertical="center" wrapText="1"/>
    </xf>
    <xf numFmtId="0" fontId="13" fillId="11" borderId="5" xfId="0" applyFont="1" applyFill="1" applyBorder="1" applyAlignment="1">
      <alignment horizontal="center" vertical="center" wrapText="1"/>
    </xf>
    <xf numFmtId="0" fontId="4" fillId="0" borderId="10" xfId="0" applyFont="1" applyBorder="1" applyAlignment="1">
      <alignment horizontal="left" vertical="center" wrapText="1"/>
    </xf>
    <xf numFmtId="0" fontId="6" fillId="0" borderId="0" xfId="0" applyFont="1" applyAlignment="1">
      <alignment horizontal="center" vertical="center" wrapText="1"/>
    </xf>
    <xf numFmtId="0" fontId="4" fillId="2" borderId="6" xfId="0" applyFont="1" applyFill="1" applyBorder="1" applyAlignment="1">
      <alignment horizontal="center" vertical="center"/>
    </xf>
    <xf numFmtId="0" fontId="4" fillId="4" borderId="12" xfId="0" applyFont="1" applyFill="1" applyBorder="1" applyAlignment="1" applyProtection="1">
      <alignment vertical="center"/>
      <protection locked="0"/>
    </xf>
    <xf numFmtId="0" fontId="4" fillId="4" borderId="6" xfId="0" applyFont="1" applyFill="1" applyBorder="1" applyAlignment="1" applyProtection="1">
      <alignment vertical="center"/>
      <protection locked="0"/>
    </xf>
    <xf numFmtId="0" fontId="4" fillId="2" borderId="6" xfId="0" applyFont="1" applyFill="1" applyBorder="1" applyAlignment="1">
      <alignment horizontal="center" vertical="center" wrapText="1"/>
    </xf>
    <xf numFmtId="0" fontId="22" fillId="4" borderId="12" xfId="1" applyFont="1" applyFill="1" applyBorder="1" applyAlignment="1" applyProtection="1">
      <alignment vertical="center"/>
      <protection locked="0"/>
    </xf>
    <xf numFmtId="0" fontId="4" fillId="2" borderId="1" xfId="0" applyFont="1" applyFill="1" applyBorder="1" applyAlignment="1">
      <alignment horizontal="center" vertical="center" wrapText="1"/>
    </xf>
    <xf numFmtId="0" fontId="4" fillId="4" borderId="3" xfId="0" applyFont="1" applyFill="1" applyBorder="1" applyAlignment="1" applyProtection="1">
      <alignment vertical="center"/>
      <protection locked="0"/>
    </xf>
    <xf numFmtId="0" fontId="4" fillId="4" borderId="1" xfId="0" applyFont="1" applyFill="1" applyBorder="1" applyAlignment="1" applyProtection="1">
      <alignment vertical="center"/>
      <protection locked="0"/>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4" borderId="12" xfId="0" applyFont="1" applyFill="1" applyBorder="1" applyAlignment="1" applyProtection="1">
      <alignment vertical="top" wrapText="1"/>
      <protection locked="0"/>
    </xf>
    <xf numFmtId="0" fontId="4" fillId="4" borderId="6" xfId="0" applyFont="1" applyFill="1" applyBorder="1" applyAlignment="1" applyProtection="1">
      <alignment vertical="top" wrapText="1"/>
      <protection locked="0"/>
    </xf>
    <xf numFmtId="0" fontId="4" fillId="4" borderId="3" xfId="0" applyFont="1" applyFill="1" applyBorder="1" applyAlignment="1" applyProtection="1">
      <alignment vertical="top" wrapText="1"/>
      <protection locked="0"/>
    </xf>
    <xf numFmtId="0" fontId="4" fillId="4" borderId="1" xfId="0" applyFont="1" applyFill="1" applyBorder="1" applyAlignment="1" applyProtection="1">
      <alignment vertical="top" wrapText="1"/>
      <protection locked="0"/>
    </xf>
    <xf numFmtId="0" fontId="9" fillId="0" borderId="0" xfId="0" applyFont="1" applyAlignment="1">
      <alignment vertical="center" wrapText="1"/>
    </xf>
    <xf numFmtId="0" fontId="5" fillId="4" borderId="3" xfId="0" applyFont="1" applyFill="1" applyBorder="1" applyAlignment="1" applyProtection="1">
      <alignment vertical="top" wrapText="1"/>
      <protection locked="0"/>
    </xf>
    <xf numFmtId="0" fontId="5" fillId="4" borderId="4" xfId="0" applyFont="1" applyFill="1" applyBorder="1" applyAlignment="1" applyProtection="1">
      <alignment vertical="top" wrapText="1"/>
      <protection locked="0"/>
    </xf>
    <xf numFmtId="0" fontId="5" fillId="4" borderId="5" xfId="0" applyFont="1" applyFill="1" applyBorder="1" applyAlignment="1" applyProtection="1">
      <alignment vertical="top" wrapText="1"/>
      <protection locked="0"/>
    </xf>
    <xf numFmtId="0" fontId="4" fillId="3" borderId="6"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25" fillId="7" borderId="0" xfId="0" applyFont="1" applyFill="1" applyAlignment="1">
      <alignment horizontal="left" vertical="center"/>
    </xf>
    <xf numFmtId="38" fontId="4" fillId="19" borderId="6" xfId="2" applyFont="1" applyFill="1" applyBorder="1" applyAlignment="1" applyProtection="1">
      <alignment vertical="center"/>
      <protection locked="0"/>
    </xf>
    <xf numFmtId="38" fontId="4" fillId="19" borderId="7" xfId="2" applyFont="1" applyFill="1" applyBorder="1" applyAlignment="1" applyProtection="1">
      <alignment vertical="center"/>
      <protection locked="0"/>
    </xf>
    <xf numFmtId="38" fontId="4" fillId="19" borderId="2" xfId="2" applyFont="1" applyFill="1" applyBorder="1" applyAlignment="1" applyProtection="1">
      <alignment vertical="center"/>
      <protection locked="0"/>
    </xf>
    <xf numFmtId="38" fontId="4" fillId="8" borderId="6" xfId="2" applyFont="1" applyFill="1" applyBorder="1" applyAlignment="1" applyProtection="1">
      <alignment horizontal="right" vertical="center"/>
    </xf>
    <xf numFmtId="38" fontId="4" fillId="8" borderId="7" xfId="2" applyFont="1" applyFill="1" applyBorder="1" applyAlignment="1" applyProtection="1">
      <alignment horizontal="right" vertical="center"/>
    </xf>
    <xf numFmtId="38" fontId="4" fillId="8" borderId="2" xfId="2" applyFont="1" applyFill="1" applyBorder="1" applyAlignment="1" applyProtection="1">
      <alignment horizontal="right" vertical="center"/>
    </xf>
    <xf numFmtId="38" fontId="4" fillId="8" borderId="6" xfId="2" applyFont="1" applyFill="1" applyBorder="1" applyAlignment="1" applyProtection="1">
      <alignment horizontal="right" vertical="center" indent="1"/>
    </xf>
    <xf numFmtId="38" fontId="4" fillId="8" borderId="7" xfId="2" applyFont="1" applyFill="1" applyBorder="1" applyAlignment="1" applyProtection="1">
      <alignment horizontal="right" vertical="center" indent="1"/>
    </xf>
    <xf numFmtId="38" fontId="4" fillId="8" borderId="2" xfId="2" applyFont="1" applyFill="1" applyBorder="1" applyAlignment="1" applyProtection="1">
      <alignment horizontal="right" vertical="center" indent="1"/>
    </xf>
    <xf numFmtId="0" fontId="11" fillId="25" borderId="12" xfId="0" applyFont="1" applyFill="1" applyBorder="1" applyAlignment="1">
      <alignment horizontal="center" vertical="center" wrapText="1"/>
    </xf>
    <xf numFmtId="0" fontId="11" fillId="25" borderId="9" xfId="0" applyFont="1" applyFill="1" applyBorder="1" applyAlignment="1">
      <alignment horizontal="center" vertical="center"/>
    </xf>
    <xf numFmtId="0" fontId="11" fillId="25" borderId="14" xfId="0" applyFont="1" applyFill="1" applyBorder="1" applyAlignment="1">
      <alignment horizontal="center" vertical="center"/>
    </xf>
    <xf numFmtId="0" fontId="11" fillId="25" borderId="15" xfId="0" applyFont="1" applyFill="1" applyBorder="1" applyAlignment="1">
      <alignment horizontal="center" vertical="center"/>
    </xf>
    <xf numFmtId="0" fontId="10" fillId="25" borderId="12" xfId="0" applyFont="1" applyFill="1" applyBorder="1" applyAlignment="1">
      <alignment horizontal="center" vertical="center"/>
    </xf>
    <xf numFmtId="0" fontId="10" fillId="25" borderId="9" xfId="0" applyFont="1" applyFill="1" applyBorder="1" applyAlignment="1">
      <alignment horizontal="center" vertical="center"/>
    </xf>
    <xf numFmtId="0" fontId="10" fillId="25" borderId="14" xfId="0" applyFont="1" applyFill="1" applyBorder="1" applyAlignment="1">
      <alignment horizontal="center" vertical="center"/>
    </xf>
    <xf numFmtId="0" fontId="10" fillId="25" borderId="15" xfId="0" applyFont="1" applyFill="1" applyBorder="1" applyAlignment="1">
      <alignment horizontal="center" vertical="center"/>
    </xf>
    <xf numFmtId="38" fontId="4" fillId="8" borderId="6" xfId="2" applyFont="1" applyFill="1" applyBorder="1" applyAlignment="1" applyProtection="1">
      <alignment vertical="center"/>
    </xf>
    <xf numFmtId="38" fontId="4" fillId="8" borderId="7" xfId="2" applyFont="1" applyFill="1" applyBorder="1" applyAlignment="1" applyProtection="1">
      <alignment vertical="center"/>
    </xf>
    <xf numFmtId="38" fontId="4" fillId="8" borderId="2" xfId="2" applyFont="1" applyFill="1" applyBorder="1" applyAlignment="1" applyProtection="1">
      <alignment vertical="center"/>
    </xf>
    <xf numFmtId="0" fontId="11" fillId="25" borderId="12" xfId="0" applyFont="1" applyFill="1" applyBorder="1" applyAlignment="1">
      <alignment horizontal="center" vertical="center"/>
    </xf>
    <xf numFmtId="0" fontId="11" fillId="25" borderId="9" xfId="0" applyFont="1" applyFill="1" applyBorder="1" applyAlignment="1">
      <alignment horizontal="center" vertical="center" wrapText="1"/>
    </xf>
    <xf numFmtId="0" fontId="4" fillId="25" borderId="6" xfId="0" applyFont="1" applyFill="1" applyBorder="1" applyAlignment="1">
      <alignment horizontal="center" vertical="center"/>
    </xf>
    <xf numFmtId="0" fontId="4" fillId="25" borderId="7" xfId="0" applyFont="1" applyFill="1" applyBorder="1" applyAlignment="1">
      <alignment horizontal="center" vertical="center"/>
    </xf>
    <xf numFmtId="0" fontId="9" fillId="25" borderId="12" xfId="0" applyFont="1" applyFill="1" applyBorder="1" applyAlignment="1">
      <alignment horizontal="center" vertical="center"/>
    </xf>
    <xf numFmtId="0" fontId="9" fillId="25" borderId="9" xfId="0" applyFont="1" applyFill="1" applyBorder="1" applyAlignment="1">
      <alignment horizontal="center" vertical="center"/>
    </xf>
    <xf numFmtId="0" fontId="9" fillId="25" borderId="14" xfId="0" applyFont="1" applyFill="1" applyBorder="1" applyAlignment="1">
      <alignment horizontal="center" vertical="center"/>
    </xf>
    <xf numFmtId="0" fontId="9" fillId="25" borderId="15" xfId="0" applyFont="1" applyFill="1" applyBorder="1" applyAlignment="1">
      <alignment horizontal="center" vertical="center"/>
    </xf>
    <xf numFmtId="0" fontId="9" fillId="25" borderId="8" xfId="0" applyFont="1" applyFill="1" applyBorder="1" applyAlignment="1">
      <alignment horizontal="center" vertical="center"/>
    </xf>
    <xf numFmtId="0" fontId="9" fillId="25" borderId="0" xfId="0" applyFont="1" applyFill="1" applyAlignment="1">
      <alignment horizontal="center" vertical="center"/>
    </xf>
    <xf numFmtId="0" fontId="9" fillId="25" borderId="3" xfId="0" applyFont="1" applyFill="1" applyBorder="1" applyAlignment="1">
      <alignment horizontal="center" vertical="center"/>
    </xf>
    <xf numFmtId="0" fontId="9" fillId="25" borderId="4" xfId="0" applyFont="1" applyFill="1" applyBorder="1" applyAlignment="1">
      <alignment horizontal="center" vertical="center"/>
    </xf>
    <xf numFmtId="0" fontId="9" fillId="25" borderId="5" xfId="0" applyFont="1" applyFill="1" applyBorder="1" applyAlignment="1">
      <alignment horizontal="center" vertical="center"/>
    </xf>
    <xf numFmtId="0" fontId="10" fillId="25" borderId="12" xfId="0" applyFont="1" applyFill="1" applyBorder="1" applyAlignment="1">
      <alignment horizontal="center" vertical="center" wrapText="1"/>
    </xf>
    <xf numFmtId="0" fontId="10" fillId="25" borderId="9" xfId="0" applyFont="1" applyFill="1" applyBorder="1" applyAlignment="1">
      <alignment horizontal="center" vertical="center" wrapText="1"/>
    </xf>
    <xf numFmtId="0" fontId="10" fillId="25" borderId="14" xfId="0" applyFont="1" applyFill="1" applyBorder="1" applyAlignment="1">
      <alignment horizontal="center" vertical="center" wrapText="1"/>
    </xf>
    <xf numFmtId="0" fontId="10" fillId="25" borderId="15" xfId="0" applyFont="1" applyFill="1" applyBorder="1" applyAlignment="1">
      <alignment horizontal="center" vertical="center" wrapText="1"/>
    </xf>
    <xf numFmtId="0" fontId="10" fillId="25" borderId="1" xfId="0" applyFont="1" applyFill="1" applyBorder="1" applyAlignment="1">
      <alignment horizontal="center" vertical="center"/>
    </xf>
    <xf numFmtId="0" fontId="4" fillId="23" borderId="6" xfId="0" applyFont="1" applyFill="1" applyBorder="1" applyAlignment="1">
      <alignment horizontal="center" vertical="top" wrapText="1"/>
    </xf>
    <xf numFmtId="0" fontId="4" fillId="23" borderId="7" xfId="0" applyFont="1" applyFill="1" applyBorder="1" applyAlignment="1">
      <alignment horizontal="center" vertical="top" wrapText="1"/>
    </xf>
    <xf numFmtId="0" fontId="4" fillId="23" borderId="2" xfId="0" applyFont="1" applyFill="1" applyBorder="1" applyAlignment="1">
      <alignment horizontal="center" vertical="top" wrapText="1"/>
    </xf>
    <xf numFmtId="0" fontId="4" fillId="0" borderId="3" xfId="0" applyFont="1" applyBorder="1" applyAlignment="1">
      <alignment horizontal="left" vertical="center"/>
    </xf>
    <xf numFmtId="0" fontId="4" fillId="8" borderId="3" xfId="0" applyFont="1" applyFill="1" applyBorder="1" applyAlignment="1">
      <alignment horizontal="center" vertical="top"/>
    </xf>
    <xf numFmtId="0" fontId="4" fillId="8" borderId="5" xfId="0" applyFont="1" applyFill="1" applyBorder="1" applyAlignment="1">
      <alignment horizontal="center" vertical="top"/>
    </xf>
    <xf numFmtId="0" fontId="4" fillId="8" borderId="12" xfId="0" applyFont="1" applyFill="1" applyBorder="1" applyAlignment="1">
      <alignment horizontal="center" vertical="top" wrapText="1"/>
    </xf>
    <xf numFmtId="0" fontId="4" fillId="8" borderId="9" xfId="0" applyFont="1" applyFill="1" applyBorder="1" applyAlignment="1">
      <alignment horizontal="center" vertical="top" wrapText="1"/>
    </xf>
    <xf numFmtId="0" fontId="4" fillId="8" borderId="13" xfId="0" applyFont="1" applyFill="1" applyBorder="1" applyAlignment="1">
      <alignment horizontal="center" vertical="top" wrapText="1"/>
    </xf>
    <xf numFmtId="0" fontId="4" fillId="8" borderId="11" xfId="0" applyFont="1" applyFill="1" applyBorder="1" applyAlignment="1">
      <alignment horizontal="center" vertical="top" wrapText="1"/>
    </xf>
    <xf numFmtId="0" fontId="4" fillId="8" borderId="6" xfId="0" applyFont="1" applyFill="1" applyBorder="1" applyAlignment="1">
      <alignment horizontal="left" vertical="center" wrapText="1"/>
    </xf>
    <xf numFmtId="0" fontId="4" fillId="8" borderId="2" xfId="0" applyFont="1" applyFill="1" applyBorder="1" applyAlignment="1">
      <alignment horizontal="left" vertical="center" wrapText="1"/>
    </xf>
    <xf numFmtId="0" fontId="4" fillId="4" borderId="12" xfId="0" applyFont="1" applyFill="1" applyBorder="1" applyAlignment="1" applyProtection="1">
      <alignment horizontal="center" vertical="top" wrapText="1"/>
      <protection locked="0"/>
    </xf>
    <xf numFmtId="0" fontId="4" fillId="4" borderId="9" xfId="0" applyFont="1" applyFill="1" applyBorder="1" applyAlignment="1" applyProtection="1">
      <alignment horizontal="center" vertical="top" wrapText="1"/>
      <protection locked="0"/>
    </xf>
    <xf numFmtId="0" fontId="4" fillId="4" borderId="13" xfId="0" applyFont="1" applyFill="1" applyBorder="1" applyAlignment="1" applyProtection="1">
      <alignment horizontal="center" vertical="top" wrapText="1"/>
      <protection locked="0"/>
    </xf>
    <xf numFmtId="0" fontId="4" fillId="4" borderId="11" xfId="0" applyFont="1" applyFill="1" applyBorder="1" applyAlignment="1" applyProtection="1">
      <alignment horizontal="center" vertical="top" wrapText="1"/>
      <protection locked="0"/>
    </xf>
    <xf numFmtId="0" fontId="4" fillId="3" borderId="6" xfId="0" applyFont="1" applyFill="1" applyBorder="1" applyAlignment="1" applyProtection="1">
      <alignment horizontal="left" vertical="center" wrapText="1"/>
      <protection locked="0"/>
    </xf>
    <xf numFmtId="0" fontId="4" fillId="3" borderId="2" xfId="0" applyFont="1" applyFill="1" applyBorder="1" applyAlignment="1" applyProtection="1">
      <alignment horizontal="left" vertical="center" wrapText="1"/>
      <protection locked="0"/>
    </xf>
    <xf numFmtId="0" fontId="4" fillId="4" borderId="3" xfId="0" applyFont="1" applyFill="1" applyBorder="1" applyAlignment="1" applyProtection="1">
      <alignment horizontal="center" vertical="top"/>
      <protection locked="0"/>
    </xf>
    <xf numFmtId="0" fontId="4" fillId="4" borderId="5" xfId="0" applyFont="1" applyFill="1" applyBorder="1" applyAlignment="1" applyProtection="1">
      <alignment horizontal="center" vertical="top"/>
      <protection locked="0"/>
    </xf>
    <xf numFmtId="0" fontId="4" fillId="0" borderId="3" xfId="0" applyFont="1" applyBorder="1" applyAlignment="1" applyProtection="1">
      <alignment horizontal="left" vertical="center"/>
      <protection locked="0"/>
    </xf>
    <xf numFmtId="38" fontId="4" fillId="8" borderId="6" xfId="2" applyFont="1" applyFill="1" applyBorder="1" applyAlignment="1" applyProtection="1">
      <alignment horizontal="right" vertical="center"/>
      <protection locked="0"/>
    </xf>
    <xf numFmtId="38" fontId="4" fillId="8" borderId="7" xfId="2" applyFont="1" applyFill="1" applyBorder="1" applyAlignment="1" applyProtection="1">
      <alignment horizontal="right" vertical="center"/>
      <protection locked="0"/>
    </xf>
    <xf numFmtId="0" fontId="4" fillId="4" borderId="8" xfId="0" applyFont="1" applyFill="1" applyBorder="1" applyAlignment="1" applyProtection="1">
      <alignment vertical="top" wrapText="1"/>
      <protection locked="0"/>
    </xf>
    <xf numFmtId="0" fontId="4" fillId="4" borderId="9" xfId="0" applyFont="1" applyFill="1" applyBorder="1" applyAlignment="1" applyProtection="1">
      <alignment vertical="top" wrapText="1"/>
      <protection locked="0"/>
    </xf>
    <xf numFmtId="0" fontId="4" fillId="4" borderId="14" xfId="0" applyFont="1" applyFill="1" applyBorder="1" applyAlignment="1" applyProtection="1">
      <alignment vertical="top" wrapText="1"/>
      <protection locked="0"/>
    </xf>
    <xf numFmtId="0" fontId="4" fillId="4" borderId="0" xfId="0" applyFont="1" applyFill="1" applyAlignment="1" applyProtection="1">
      <alignment vertical="top" wrapText="1"/>
      <protection locked="0"/>
    </xf>
    <xf numFmtId="0" fontId="4" fillId="4" borderId="15" xfId="0" applyFont="1" applyFill="1" applyBorder="1" applyAlignment="1" applyProtection="1">
      <alignment vertical="top" wrapText="1"/>
      <protection locked="0"/>
    </xf>
    <xf numFmtId="0" fontId="4" fillId="4" borderId="13" xfId="0" applyFont="1" applyFill="1" applyBorder="1" applyAlignment="1" applyProtection="1">
      <alignment vertical="top" wrapText="1"/>
      <protection locked="0"/>
    </xf>
    <xf numFmtId="0" fontId="4" fillId="4" borderId="10" xfId="0" applyFont="1" applyFill="1" applyBorder="1" applyAlignment="1" applyProtection="1">
      <alignment vertical="top" wrapText="1"/>
      <protection locked="0"/>
    </xf>
    <xf numFmtId="0" fontId="4" fillId="4" borderId="11" xfId="0" applyFont="1" applyFill="1" applyBorder="1" applyAlignment="1" applyProtection="1">
      <alignment vertical="top" wrapText="1"/>
      <protection locked="0"/>
    </xf>
    <xf numFmtId="0" fontId="36" fillId="22" borderId="0" xfId="0" applyFont="1" applyFill="1" applyAlignment="1" applyProtection="1">
      <alignment horizontal="left" vertical="center"/>
      <protection locked="0"/>
    </xf>
    <xf numFmtId="38" fontId="4" fillId="8" borderId="2" xfId="2" applyFont="1" applyFill="1" applyBorder="1" applyAlignment="1" applyProtection="1">
      <alignment horizontal="right" vertical="center"/>
      <protection locked="0"/>
    </xf>
    <xf numFmtId="0" fontId="5" fillId="0" borderId="6" xfId="0" applyFont="1" applyBorder="1" applyAlignment="1">
      <alignment horizontal="center" vertical="top" wrapText="1"/>
    </xf>
    <xf numFmtId="0" fontId="5" fillId="0" borderId="1" xfId="0" applyFont="1" applyBorder="1" applyAlignment="1">
      <alignment horizontal="center" vertical="top" wrapText="1"/>
    </xf>
    <xf numFmtId="0" fontId="4" fillId="23" borderId="12" xfId="0" applyFont="1" applyFill="1" applyBorder="1" applyAlignment="1">
      <alignment horizontal="center" vertical="center" wrapText="1"/>
    </xf>
    <xf numFmtId="0" fontId="4" fillId="23" borderId="6" xfId="0" applyFont="1" applyFill="1" applyBorder="1" applyAlignment="1">
      <alignment horizontal="center" vertical="center" wrapText="1"/>
    </xf>
    <xf numFmtId="0" fontId="4" fillId="23" borderId="3" xfId="0" applyFont="1" applyFill="1" applyBorder="1" applyAlignment="1">
      <alignment horizontal="center" vertical="center" wrapText="1"/>
    </xf>
    <xf numFmtId="0" fontId="4" fillId="23" borderId="1" xfId="0" applyFont="1" applyFill="1" applyBorder="1" applyAlignment="1">
      <alignment horizontal="center" vertical="center" wrapText="1"/>
    </xf>
    <xf numFmtId="0" fontId="9" fillId="23" borderId="3" xfId="0" applyFont="1" applyFill="1" applyBorder="1" applyAlignment="1">
      <alignment horizontal="center" vertical="center" wrapText="1"/>
    </xf>
    <xf numFmtId="0" fontId="7" fillId="23" borderId="12" xfId="0" applyFont="1" applyFill="1" applyBorder="1" applyAlignment="1">
      <alignment horizontal="center" vertical="center" wrapText="1"/>
    </xf>
    <xf numFmtId="0" fontId="7" fillId="23" borderId="12" xfId="0" applyFont="1" applyFill="1" applyBorder="1" applyAlignment="1">
      <alignment horizontal="center" vertical="center" shrinkToFit="1"/>
    </xf>
    <xf numFmtId="0" fontId="4" fillId="4" borderId="3" xfId="0" applyFont="1" applyFill="1" applyBorder="1" applyAlignment="1" applyProtection="1">
      <alignment horizontal="left" vertical="top" wrapText="1"/>
      <protection locked="0"/>
    </xf>
    <xf numFmtId="0" fontId="9" fillId="23" borderId="12" xfId="0" applyFont="1" applyFill="1" applyBorder="1" applyAlignment="1">
      <alignment horizontal="center" vertical="center"/>
    </xf>
    <xf numFmtId="0" fontId="9" fillId="23" borderId="9" xfId="0" applyFont="1" applyFill="1" applyBorder="1" applyAlignment="1">
      <alignment horizontal="center" vertical="center"/>
    </xf>
    <xf numFmtId="0" fontId="9" fillId="23" borderId="14" xfId="0" applyFont="1" applyFill="1" applyBorder="1" applyAlignment="1">
      <alignment horizontal="center" vertical="center"/>
    </xf>
    <xf numFmtId="0" fontId="9" fillId="23" borderId="15" xfId="0" applyFont="1" applyFill="1" applyBorder="1" applyAlignment="1">
      <alignment horizontal="center" vertical="center"/>
    </xf>
    <xf numFmtId="0" fontId="9" fillId="23" borderId="13" xfId="0" applyFont="1" applyFill="1" applyBorder="1" applyAlignment="1">
      <alignment horizontal="center" vertical="center"/>
    </xf>
    <xf numFmtId="0" fontId="9" fillId="23" borderId="11" xfId="0" applyFont="1" applyFill="1" applyBorder="1" applyAlignment="1">
      <alignment horizontal="center" vertical="center"/>
    </xf>
    <xf numFmtId="0" fontId="4" fillId="0" borderId="1" xfId="0" quotePrefix="1" applyFont="1" applyBorder="1" applyAlignment="1">
      <alignment horizontal="center" vertical="top"/>
    </xf>
    <xf numFmtId="0" fontId="4" fillId="0" borderId="6" xfId="0" quotePrefix="1" applyFont="1" applyBorder="1" applyAlignment="1">
      <alignment horizontal="center" vertical="top"/>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7" fillId="5" borderId="12" xfId="0" applyFont="1" applyFill="1" applyBorder="1" applyAlignment="1">
      <alignment vertical="center" wrapText="1"/>
    </xf>
    <xf numFmtId="0" fontId="7" fillId="5" borderId="6" xfId="0" applyFont="1" applyFill="1" applyBorder="1" applyAlignment="1">
      <alignment vertical="center" wrapText="1"/>
    </xf>
    <xf numFmtId="0" fontId="5" fillId="4" borderId="12" xfId="0" applyFont="1" applyFill="1" applyBorder="1" applyAlignment="1" applyProtection="1">
      <alignment horizontal="left" vertical="top" wrapText="1"/>
      <protection locked="0"/>
    </xf>
    <xf numFmtId="0" fontId="5" fillId="4" borderId="6" xfId="0" applyFont="1" applyFill="1" applyBorder="1" applyAlignment="1" applyProtection="1">
      <alignment horizontal="left" vertical="top" wrapText="1"/>
      <protection locked="0"/>
    </xf>
    <xf numFmtId="0" fontId="5" fillId="4" borderId="3" xfId="0" applyFont="1" applyFill="1" applyBorder="1" applyAlignment="1" applyProtection="1">
      <alignment horizontal="left" vertical="top" wrapText="1"/>
      <protection locked="0"/>
    </xf>
    <xf numFmtId="0" fontId="5" fillId="4" borderId="1" xfId="0" applyFont="1" applyFill="1" applyBorder="1" applyAlignment="1" applyProtection="1">
      <alignment horizontal="left" vertical="top" wrapText="1"/>
      <protection locked="0"/>
    </xf>
    <xf numFmtId="0" fontId="9" fillId="25" borderId="1" xfId="0" applyFont="1" applyFill="1" applyBorder="1" applyAlignment="1">
      <alignment horizontal="center" vertical="center"/>
    </xf>
    <xf numFmtId="0" fontId="4" fillId="3" borderId="12" xfId="0" applyFont="1" applyFill="1" applyBorder="1" applyAlignment="1" applyProtection="1">
      <alignment vertical="center"/>
      <protection locked="0"/>
    </xf>
    <xf numFmtId="0" fontId="4" fillId="3" borderId="6" xfId="0" applyFont="1" applyFill="1" applyBorder="1" applyAlignment="1" applyProtection="1">
      <alignment vertical="center"/>
      <protection locked="0"/>
    </xf>
    <xf numFmtId="0" fontId="4" fillId="23" borderId="6" xfId="0" applyFont="1" applyFill="1" applyBorder="1" applyAlignment="1">
      <alignment horizontal="center" vertical="center"/>
    </xf>
    <xf numFmtId="0" fontId="4" fillId="3" borderId="3" xfId="0" applyFont="1" applyFill="1" applyBorder="1" applyAlignment="1" applyProtection="1">
      <alignment vertical="center"/>
      <protection locked="0"/>
    </xf>
    <xf numFmtId="0" fontId="4" fillId="3" borderId="4" xfId="0" applyFont="1" applyFill="1" applyBorder="1" applyAlignment="1" applyProtection="1">
      <alignment vertical="center"/>
      <protection locked="0"/>
    </xf>
    <xf numFmtId="0" fontId="4" fillId="3" borderId="5" xfId="0" applyFont="1" applyFill="1" applyBorder="1" applyAlignment="1" applyProtection="1">
      <alignment vertical="center"/>
      <protection locked="0"/>
    </xf>
    <xf numFmtId="0" fontId="4" fillId="3" borderId="1" xfId="0" applyFont="1" applyFill="1" applyBorder="1" applyAlignment="1" applyProtection="1">
      <alignment vertical="center"/>
      <protection locked="0"/>
    </xf>
    <xf numFmtId="0" fontId="5" fillId="23" borderId="6" xfId="0" applyFont="1" applyFill="1" applyBorder="1" applyAlignment="1">
      <alignment horizontal="center" vertical="center"/>
    </xf>
    <xf numFmtId="0" fontId="4" fillId="4" borderId="12" xfId="0" applyFont="1" applyFill="1" applyBorder="1" applyAlignment="1" applyProtection="1">
      <alignment horizontal="left" vertical="top" wrapText="1"/>
      <protection locked="0"/>
    </xf>
    <xf numFmtId="0" fontId="4" fillId="4" borderId="6"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9" fillId="23" borderId="1" xfId="0" applyFont="1" applyFill="1" applyBorder="1" applyAlignment="1">
      <alignment horizontal="center" vertical="center" wrapText="1"/>
    </xf>
    <xf numFmtId="0" fontId="7" fillId="23" borderId="3" xfId="0" applyFont="1" applyFill="1" applyBorder="1" applyAlignment="1">
      <alignment horizontal="center" vertical="center" wrapText="1"/>
    </xf>
    <xf numFmtId="0" fontId="7" fillId="23" borderId="6" xfId="0" applyFont="1" applyFill="1" applyBorder="1" applyAlignment="1">
      <alignment horizontal="center" vertical="center" shrinkToFit="1"/>
    </xf>
    <xf numFmtId="0" fontId="4" fillId="4" borderId="1" xfId="0" applyFont="1" applyFill="1" applyBorder="1" applyAlignment="1" applyProtection="1">
      <alignment horizontal="left" vertical="top" wrapText="1"/>
      <protection locked="0"/>
    </xf>
    <xf numFmtId="0" fontId="7" fillId="0" borderId="12" xfId="0" applyFont="1" applyBorder="1" applyAlignment="1">
      <alignment vertical="center" wrapText="1"/>
    </xf>
    <xf numFmtId="0" fontId="7" fillId="0" borderId="6" xfId="0" applyFont="1" applyBorder="1" applyAlignment="1">
      <alignment vertical="center" wrapText="1"/>
    </xf>
    <xf numFmtId="0" fontId="7" fillId="0" borderId="3" xfId="0" applyFont="1" applyBorder="1" applyAlignment="1">
      <alignment vertical="center" wrapText="1"/>
    </xf>
    <xf numFmtId="0" fontId="7" fillId="0" borderId="1" xfId="0" applyFont="1" applyBorder="1" applyAlignment="1">
      <alignment vertical="center" wrapText="1"/>
    </xf>
    <xf numFmtId="0" fontId="4" fillId="23" borderId="1" xfId="0" applyFont="1" applyFill="1" applyBorder="1" applyAlignment="1">
      <alignment horizontal="center" vertical="center"/>
    </xf>
    <xf numFmtId="0" fontId="9" fillId="0" borderId="0" xfId="0" applyFont="1" applyAlignment="1">
      <alignment horizontal="left" vertical="top" wrapText="1"/>
    </xf>
    <xf numFmtId="0" fontId="4" fillId="0" borderId="2" xfId="0" quotePrefix="1" applyFont="1" applyBorder="1" applyAlignment="1">
      <alignment horizontal="center" vertical="top"/>
    </xf>
    <xf numFmtId="0" fontId="5" fillId="4" borderId="1" xfId="0" applyFont="1" applyFill="1" applyBorder="1" applyAlignment="1" applyProtection="1">
      <alignment vertical="center" wrapText="1"/>
      <protection locked="0"/>
    </xf>
    <xf numFmtId="0" fontId="9" fillId="0" borderId="0" xfId="0" applyFont="1" applyAlignment="1">
      <alignment horizontal="left" vertical="center" wrapText="1"/>
    </xf>
    <xf numFmtId="0" fontId="5" fillId="4" borderId="3" xfId="0" applyFont="1" applyFill="1" applyBorder="1" applyAlignment="1" applyProtection="1">
      <alignment vertical="center" wrapText="1"/>
      <protection locked="0"/>
    </xf>
    <xf numFmtId="0" fontId="5" fillId="4" borderId="4" xfId="0" applyFont="1" applyFill="1" applyBorder="1" applyAlignment="1" applyProtection="1">
      <alignment vertical="center" wrapText="1"/>
      <protection locked="0"/>
    </xf>
    <xf numFmtId="0" fontId="5" fillId="4" borderId="5" xfId="0" applyFont="1" applyFill="1" applyBorder="1" applyAlignment="1" applyProtection="1">
      <alignment vertical="center" wrapText="1"/>
      <protection locked="0"/>
    </xf>
    <xf numFmtId="0" fontId="8" fillId="0" borderId="0" xfId="0" applyFont="1" applyAlignment="1">
      <alignment horizontal="left" vertical="center" wrapText="1"/>
    </xf>
    <xf numFmtId="0" fontId="5" fillId="4" borderId="3" xfId="0" applyFont="1" applyFill="1" applyBorder="1" applyAlignment="1" applyProtection="1">
      <alignment horizontal="left" vertical="top"/>
      <protection locked="0"/>
    </xf>
    <xf numFmtId="0" fontId="5" fillId="4" borderId="4" xfId="0" applyFont="1" applyFill="1" applyBorder="1" applyAlignment="1" applyProtection="1">
      <alignment horizontal="left" vertical="top"/>
      <protection locked="0"/>
    </xf>
    <xf numFmtId="0" fontId="5" fillId="4" borderId="5" xfId="0" applyFont="1" applyFill="1" applyBorder="1" applyAlignment="1" applyProtection="1">
      <alignment horizontal="left" vertical="top"/>
      <protection locked="0"/>
    </xf>
    <xf numFmtId="0" fontId="9" fillId="0" borderId="0" xfId="0" applyFont="1" applyAlignment="1">
      <alignment vertical="top" wrapText="1"/>
    </xf>
    <xf numFmtId="0" fontId="5" fillId="3" borderId="6" xfId="0" applyFont="1" applyFill="1" applyBorder="1" applyAlignment="1" applyProtection="1">
      <alignment horizontal="center" vertical="center"/>
      <protection locked="0"/>
    </xf>
    <xf numFmtId="0" fontId="5" fillId="3" borderId="7"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left" vertical="center" wrapText="1"/>
      <protection locked="0"/>
    </xf>
    <xf numFmtId="0" fontId="5" fillId="4" borderId="4" xfId="0" applyFont="1" applyFill="1" applyBorder="1" applyAlignment="1" applyProtection="1">
      <alignment horizontal="left" vertical="center" wrapText="1"/>
      <protection locked="0"/>
    </xf>
    <xf numFmtId="0" fontId="5" fillId="4" borderId="5" xfId="0" applyFont="1" applyFill="1" applyBorder="1" applyAlignment="1" applyProtection="1">
      <alignment horizontal="left" vertical="center" wrapText="1"/>
      <protection locked="0"/>
    </xf>
    <xf numFmtId="38" fontId="4" fillId="19" borderId="1" xfId="2" applyFont="1" applyFill="1" applyBorder="1" applyAlignment="1" applyProtection="1">
      <alignment vertical="center" shrinkToFit="1"/>
      <protection locked="0"/>
    </xf>
    <xf numFmtId="0" fontId="4" fillId="7" borderId="3" xfId="0" applyFont="1" applyFill="1" applyBorder="1" applyAlignment="1">
      <alignment horizontal="center" vertical="center"/>
    </xf>
    <xf numFmtId="0" fontId="4" fillId="7" borderId="4" xfId="0" applyFont="1" applyFill="1" applyBorder="1" applyAlignment="1">
      <alignment horizontal="center" vertical="center"/>
    </xf>
    <xf numFmtId="0" fontId="4" fillId="23" borderId="3" xfId="0" applyFont="1" applyFill="1" applyBorder="1" applyAlignment="1">
      <alignment horizontal="center" vertical="center"/>
    </xf>
    <xf numFmtId="0" fontId="4" fillId="23" borderId="5" xfId="0" applyFont="1" applyFill="1" applyBorder="1" applyAlignment="1">
      <alignment horizontal="center" vertical="center"/>
    </xf>
    <xf numFmtId="0" fontId="4" fillId="4" borderId="1" xfId="0" applyFont="1" applyFill="1" applyBorder="1" applyAlignment="1" applyProtection="1">
      <alignment horizontal="left" vertical="center" wrapText="1"/>
      <protection locked="0"/>
    </xf>
    <xf numFmtId="0" fontId="9" fillId="25" borderId="1" xfId="0" applyFont="1" applyFill="1" applyBorder="1" applyAlignment="1">
      <alignment horizontal="left" vertical="top"/>
    </xf>
    <xf numFmtId="0" fontId="10" fillId="25" borderId="1" xfId="0" applyFont="1" applyFill="1" applyBorder="1" applyAlignment="1">
      <alignment horizontal="left" vertical="top" wrapText="1"/>
    </xf>
    <xf numFmtId="0" fontId="4" fillId="3" borderId="3"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7" borderId="5" xfId="0" applyFont="1" applyFill="1" applyBorder="1" applyAlignment="1">
      <alignment horizontal="center" vertical="center"/>
    </xf>
    <xf numFmtId="0" fontId="4" fillId="25" borderId="3" xfId="0" applyFont="1" applyFill="1" applyBorder="1" applyAlignment="1">
      <alignment horizontal="center" vertical="center"/>
    </xf>
    <xf numFmtId="0" fontId="4" fillId="25" borderId="5" xfId="0" applyFont="1" applyFill="1" applyBorder="1" applyAlignment="1">
      <alignment horizontal="center" vertical="center"/>
    </xf>
    <xf numFmtId="38" fontId="4" fillId="8" borderId="1" xfId="2" applyFont="1" applyFill="1" applyBorder="1" applyAlignment="1" applyProtection="1">
      <alignment shrinkToFit="1"/>
    </xf>
    <xf numFmtId="0" fontId="4" fillId="25" borderId="1" xfId="0" applyFont="1" applyFill="1" applyBorder="1" applyAlignment="1">
      <alignment horizontal="center" vertical="center"/>
    </xf>
    <xf numFmtId="0" fontId="4" fillId="0" borderId="1" xfId="0" applyFont="1" applyBorder="1" applyAlignment="1">
      <alignment vertical="top" wrapText="1" shrinkToFit="1"/>
    </xf>
    <xf numFmtId="0" fontId="4" fillId="3" borderId="1" xfId="0" applyFont="1" applyFill="1" applyBorder="1" applyAlignment="1" applyProtection="1">
      <alignment horizontal="center" vertical="center"/>
      <protection locked="0"/>
    </xf>
    <xf numFmtId="0" fontId="4" fillId="0" borderId="1" xfId="0" applyFont="1" applyBorder="1" applyAlignment="1">
      <alignment horizontal="left" vertical="top" wrapText="1"/>
    </xf>
    <xf numFmtId="0" fontId="10" fillId="25" borderId="1" xfId="0" applyFont="1" applyFill="1" applyBorder="1" applyAlignment="1">
      <alignment horizontal="left" vertical="top"/>
    </xf>
    <xf numFmtId="0" fontId="9" fillId="25" borderId="1" xfId="0" applyFont="1" applyFill="1" applyBorder="1" applyAlignment="1">
      <alignment vertical="top" wrapText="1"/>
    </xf>
    <xf numFmtId="0" fontId="4" fillId="4" borderId="7" xfId="0" applyFont="1" applyFill="1" applyBorder="1" applyAlignment="1" applyProtection="1">
      <alignment horizontal="left" vertical="top" wrapText="1"/>
      <protection locked="0"/>
    </xf>
    <xf numFmtId="0" fontId="4" fillId="4" borderId="2" xfId="0" applyFont="1" applyFill="1" applyBorder="1" applyAlignment="1" applyProtection="1">
      <alignment horizontal="left" vertical="top" wrapText="1"/>
      <protection locked="0"/>
    </xf>
    <xf numFmtId="0" fontId="4" fillId="0" borderId="1" xfId="0" applyFont="1" applyBorder="1" applyAlignment="1">
      <alignment vertical="top" shrinkToFit="1"/>
    </xf>
    <xf numFmtId="0" fontId="4" fillId="19" borderId="1" xfId="0" applyFont="1" applyFill="1" applyBorder="1" applyAlignment="1" applyProtection="1">
      <alignment horizontal="center" vertical="center" wrapText="1"/>
      <protection locked="0"/>
    </xf>
    <xf numFmtId="0" fontId="25" fillId="7" borderId="14" xfId="0" applyFont="1" applyFill="1" applyBorder="1" applyAlignment="1">
      <alignment horizontal="left" vertical="center" wrapText="1"/>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13" fillId="0" borderId="3" xfId="0" applyFont="1" applyBorder="1" applyAlignment="1">
      <alignment horizontal="center" vertical="top" wrapText="1"/>
    </xf>
    <xf numFmtId="0" fontId="13" fillId="0" borderId="4" xfId="0" applyFont="1" applyBorder="1" applyAlignment="1">
      <alignment horizontal="center" vertical="top" wrapText="1"/>
    </xf>
    <xf numFmtId="0" fontId="13" fillId="0" borderId="5" xfId="0" applyFont="1" applyBorder="1" applyAlignment="1">
      <alignment horizontal="center" vertical="top" wrapText="1"/>
    </xf>
    <xf numFmtId="38" fontId="4" fillId="3" borderId="1" xfId="2" applyFont="1" applyFill="1" applyBorder="1" applyAlignment="1" applyProtection="1">
      <alignment horizontal="center" vertical="center" shrinkToFit="1"/>
      <protection locked="0"/>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4" fillId="8" borderId="1" xfId="0" applyFont="1" applyFill="1" applyBorder="1" applyAlignment="1">
      <alignment horizontal="center" vertical="center" wrapText="1"/>
    </xf>
    <xf numFmtId="38" fontId="4" fillId="19" borderId="1" xfId="2" applyFont="1" applyFill="1" applyBorder="1" applyAlignment="1" applyProtection="1">
      <alignment horizontal="center" vertical="center" shrinkToFit="1"/>
      <protection locked="0"/>
    </xf>
    <xf numFmtId="0" fontId="9" fillId="0" borderId="1" xfId="0" quotePrefix="1" applyFont="1" applyBorder="1" applyAlignment="1">
      <alignment horizontal="center" vertical="center"/>
    </xf>
    <xf numFmtId="0" fontId="4" fillId="3" borderId="6" xfId="0" applyFont="1" applyFill="1" applyBorder="1" applyAlignment="1" applyProtection="1">
      <alignment horizontal="center" vertical="center" wrapText="1"/>
      <protection locked="0"/>
    </xf>
    <xf numFmtId="0" fontId="4" fillId="3" borderId="7"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13" fillId="0" borderId="0" xfId="0" applyFont="1" applyAlignment="1">
      <alignment horizontal="left" vertical="center" wrapText="1"/>
    </xf>
    <xf numFmtId="0" fontId="13" fillId="0" borderId="0" xfId="0" applyFont="1" applyAlignment="1">
      <alignment horizontal="left" vertical="top" wrapText="1"/>
    </xf>
    <xf numFmtId="0" fontId="4" fillId="4" borderId="1" xfId="0" applyFont="1" applyFill="1" applyBorder="1" applyAlignment="1" applyProtection="1">
      <alignment vertical="center" wrapText="1"/>
      <protection locked="0"/>
    </xf>
    <xf numFmtId="0" fontId="4" fillId="0" borderId="6" xfId="0" quotePrefix="1" applyFont="1" applyBorder="1" applyAlignment="1">
      <alignment horizontal="center" vertical="center"/>
    </xf>
    <xf numFmtId="0" fontId="4" fillId="0" borderId="2" xfId="0" quotePrefix="1" applyFont="1" applyBorder="1" applyAlignment="1">
      <alignment horizontal="center" vertical="center"/>
    </xf>
    <xf numFmtId="0" fontId="4" fillId="19" borderId="1" xfId="2" applyNumberFormat="1" applyFont="1" applyFill="1" applyBorder="1" applyAlignment="1" applyProtection="1">
      <alignment horizontal="center" vertical="center" shrinkToFit="1"/>
      <protection locked="0"/>
    </xf>
    <xf numFmtId="38" fontId="4" fillId="8" borderId="1" xfId="2" applyFont="1" applyFill="1" applyBorder="1" applyAlignment="1" applyProtection="1">
      <alignment horizontal="center" vertical="center" shrinkToFit="1"/>
    </xf>
    <xf numFmtId="0" fontId="4" fillId="0" borderId="7" xfId="0" quotePrefix="1" applyFont="1" applyBorder="1" applyAlignment="1">
      <alignment horizontal="center" vertical="top"/>
    </xf>
    <xf numFmtId="0" fontId="9" fillId="0" borderId="1" xfId="0" applyFont="1" applyBorder="1" applyAlignment="1">
      <alignment horizontal="center" vertical="center"/>
    </xf>
    <xf numFmtId="0" fontId="4" fillId="8" borderId="1" xfId="2" applyNumberFormat="1" applyFont="1" applyFill="1" applyBorder="1" applyAlignment="1" applyProtection="1">
      <alignment horizontal="center" vertical="center" shrinkToFit="1"/>
    </xf>
    <xf numFmtId="0" fontId="4"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14" xfId="0" applyFont="1" applyBorder="1" applyAlignment="1">
      <alignment horizontal="left" vertical="center" wrapText="1"/>
    </xf>
    <xf numFmtId="0" fontId="4" fillId="0" borderId="0" xfId="0" applyFont="1" applyAlignment="1">
      <alignment horizontal="left"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left" vertical="center" wrapText="1"/>
    </xf>
    <xf numFmtId="0" fontId="4" fillId="0" borderId="1" xfId="0" applyFont="1" applyBorder="1" applyAlignment="1">
      <alignment horizontal="left" vertical="center"/>
    </xf>
    <xf numFmtId="38" fontId="4" fillId="19" borderId="3" xfId="2" applyFont="1" applyFill="1" applyBorder="1" applyAlignment="1" applyProtection="1">
      <alignment horizontal="center" vertical="center" shrinkToFit="1"/>
      <protection locked="0"/>
    </xf>
    <xf numFmtId="38" fontId="4" fillId="19" borderId="5" xfId="2" applyFont="1" applyFill="1" applyBorder="1" applyAlignment="1" applyProtection="1">
      <alignment horizontal="center" vertical="center" shrinkToFit="1"/>
      <protection locked="0"/>
    </xf>
    <xf numFmtId="0" fontId="4" fillId="4" borderId="24" xfId="0" applyFont="1" applyFill="1" applyBorder="1" applyAlignment="1" applyProtection="1">
      <alignment horizontal="left" vertical="center" wrapText="1"/>
      <protection locked="0"/>
    </xf>
    <xf numFmtId="0" fontId="4" fillId="4" borderId="25" xfId="0" applyFont="1" applyFill="1" applyBorder="1" applyAlignment="1" applyProtection="1">
      <alignment horizontal="left" vertical="center" wrapText="1"/>
      <protection locked="0"/>
    </xf>
    <xf numFmtId="0" fontId="4" fillId="4" borderId="30" xfId="0" applyFont="1" applyFill="1" applyBorder="1" applyAlignment="1" applyProtection="1">
      <alignment horizontal="left" vertical="center" wrapText="1"/>
      <protection locked="0"/>
    </xf>
    <xf numFmtId="0" fontId="9" fillId="2" borderId="12" xfId="0" applyFont="1" applyFill="1" applyBorder="1" applyAlignment="1">
      <alignment horizontal="center" vertical="center"/>
    </xf>
    <xf numFmtId="0" fontId="9" fillId="2" borderId="9"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9" xfId="0" applyFont="1" applyBorder="1" applyAlignment="1">
      <alignment horizontal="center" vertical="center"/>
    </xf>
    <xf numFmtId="0" fontId="4" fillId="0" borderId="33" xfId="0" applyFont="1" applyBorder="1" applyAlignment="1">
      <alignment horizontal="center" vertical="center"/>
    </xf>
    <xf numFmtId="0" fontId="9" fillId="0" borderId="12"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4" fillId="4" borderId="3" xfId="0" applyFont="1" applyFill="1" applyBorder="1" applyAlignment="1" applyProtection="1">
      <alignment vertical="center" wrapText="1"/>
      <protection locked="0"/>
    </xf>
    <xf numFmtId="0" fontId="4" fillId="4" borderId="4" xfId="0" applyFont="1" applyFill="1" applyBorder="1" applyAlignment="1" applyProtection="1">
      <alignment vertical="center" wrapText="1"/>
      <protection locked="0"/>
    </xf>
    <xf numFmtId="0" fontId="4" fillId="4" borderId="5" xfId="0" applyFont="1" applyFill="1" applyBorder="1" applyAlignment="1" applyProtection="1">
      <alignment vertical="center" wrapText="1"/>
      <protection locked="0"/>
    </xf>
    <xf numFmtId="0" fontId="4" fillId="4" borderId="19" xfId="0" applyFont="1" applyFill="1" applyBorder="1" applyAlignment="1" applyProtection="1">
      <alignment vertical="center" wrapText="1"/>
      <protection locked="0"/>
    </xf>
    <xf numFmtId="0" fontId="4" fillId="4" borderId="17" xfId="0" applyFont="1" applyFill="1" applyBorder="1" applyAlignment="1" applyProtection="1">
      <alignment vertical="center" wrapText="1"/>
      <protection locked="0"/>
    </xf>
    <xf numFmtId="0" fontId="4" fillId="4" borderId="31" xfId="0" applyFont="1" applyFill="1" applyBorder="1" applyAlignment="1" applyProtection="1">
      <alignment vertical="center" wrapText="1"/>
      <protection locked="0"/>
    </xf>
    <xf numFmtId="0" fontId="4" fillId="4" borderId="4" xfId="0" applyFont="1" applyFill="1" applyBorder="1" applyAlignment="1" applyProtection="1">
      <alignment vertical="top" wrapText="1"/>
      <protection locked="0"/>
    </xf>
    <xf numFmtId="0" fontId="4" fillId="4" borderId="5" xfId="0" applyFont="1" applyFill="1" applyBorder="1" applyAlignment="1" applyProtection="1">
      <alignment vertical="top" wrapText="1"/>
      <protection locked="0"/>
    </xf>
    <xf numFmtId="0" fontId="4" fillId="0" borderId="32" xfId="0" applyFont="1" applyBorder="1" applyAlignment="1">
      <alignment horizontal="center" vertical="center"/>
    </xf>
    <xf numFmtId="0" fontId="4" fillId="0" borderId="17" xfId="0" applyFont="1" applyBorder="1" applyAlignment="1">
      <alignment horizontal="center" vertical="center"/>
    </xf>
    <xf numFmtId="0" fontId="4" fillId="0" borderId="31" xfId="0" applyFont="1" applyBorder="1" applyAlignment="1">
      <alignment horizontal="center" vertical="center"/>
    </xf>
    <xf numFmtId="0" fontId="4" fillId="4" borderId="19" xfId="0" applyFont="1" applyFill="1" applyBorder="1" applyAlignment="1" applyProtection="1">
      <alignment horizontal="left" vertical="center" wrapText="1"/>
      <protection locked="0"/>
    </xf>
    <xf numFmtId="0" fontId="4" fillId="4" borderId="17" xfId="0" applyFont="1" applyFill="1" applyBorder="1" applyAlignment="1" applyProtection="1">
      <alignment horizontal="left" vertical="center" wrapText="1"/>
      <protection locked="0"/>
    </xf>
    <xf numFmtId="0" fontId="4" fillId="4" borderId="31" xfId="0" applyFont="1" applyFill="1" applyBorder="1" applyAlignment="1" applyProtection="1">
      <alignment horizontal="left" vertical="center" wrapText="1"/>
      <protection locked="0"/>
    </xf>
    <xf numFmtId="0" fontId="4" fillId="4" borderId="34" xfId="0" applyFont="1" applyFill="1" applyBorder="1" applyAlignment="1" applyProtection="1">
      <alignment horizontal="left" vertical="center" wrapText="1"/>
      <protection locked="0"/>
    </xf>
    <xf numFmtId="0" fontId="4" fillId="4" borderId="22" xfId="0" applyFont="1" applyFill="1" applyBorder="1" applyAlignment="1" applyProtection="1">
      <alignment horizontal="left" vertical="center" wrapText="1"/>
      <protection locked="0"/>
    </xf>
    <xf numFmtId="0" fontId="4" fillId="4" borderId="35" xfId="0" applyFont="1" applyFill="1" applyBorder="1" applyAlignment="1" applyProtection="1">
      <alignment horizontal="left" vertical="center" wrapText="1"/>
      <protection locked="0"/>
    </xf>
    <xf numFmtId="0" fontId="4" fillId="4" borderId="26" xfId="0" applyFont="1" applyFill="1" applyBorder="1" applyAlignment="1" applyProtection="1">
      <alignment horizontal="left" vertical="center" wrapText="1"/>
      <protection locked="0"/>
    </xf>
    <xf numFmtId="0" fontId="9" fillId="0" borderId="0" xfId="0" applyFont="1" applyAlignment="1">
      <alignment vertical="center"/>
    </xf>
    <xf numFmtId="0" fontId="4" fillId="0" borderId="1" xfId="0" applyFont="1" applyBorder="1" applyAlignment="1">
      <alignment vertical="center"/>
    </xf>
    <xf numFmtId="0" fontId="4" fillId="0" borderId="14" xfId="0" applyFont="1" applyBorder="1" applyAlignment="1">
      <alignment horizontal="left" vertical="center"/>
    </xf>
    <xf numFmtId="0" fontId="4" fillId="0" borderId="0" xfId="0" applyFont="1" applyAlignment="1">
      <alignment horizontal="left" vertical="center"/>
    </xf>
    <xf numFmtId="0" fontId="4" fillId="3" borderId="8"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4" borderId="8" xfId="0" applyFont="1" applyFill="1" applyBorder="1" applyAlignment="1" applyProtection="1">
      <alignment horizontal="left" vertical="top" wrapText="1"/>
      <protection locked="0"/>
    </xf>
    <xf numFmtId="0" fontId="4" fillId="4" borderId="9"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4" borderId="0" xfId="0" applyFont="1" applyFill="1" applyAlignment="1" applyProtection="1">
      <alignment horizontal="left" vertical="top" wrapText="1"/>
      <protection locked="0"/>
    </xf>
    <xf numFmtId="0" fontId="4" fillId="4" borderId="15"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10"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9" fillId="2" borderId="3" xfId="0" applyFont="1" applyFill="1" applyBorder="1" applyAlignment="1">
      <alignment horizontal="center" vertical="center"/>
    </xf>
    <xf numFmtId="0" fontId="9" fillId="2" borderId="5" xfId="0" applyFont="1" applyFill="1" applyBorder="1" applyAlignment="1">
      <alignment horizontal="center" vertical="center"/>
    </xf>
    <xf numFmtId="0" fontId="4" fillId="0" borderId="20" xfId="0" applyFont="1" applyBorder="1" applyAlignment="1">
      <alignment horizontal="center" vertical="center"/>
    </xf>
    <xf numFmtId="0" fontId="4" fillId="4" borderId="23" xfId="0" applyFont="1" applyFill="1" applyBorder="1" applyAlignment="1" applyProtection="1">
      <alignment horizontal="left" vertical="center" wrapText="1"/>
      <protection locked="0"/>
    </xf>
    <xf numFmtId="0" fontId="16" fillId="0" borderId="0" xfId="0" applyFont="1" applyAlignment="1">
      <alignment horizontal="center" vertical="center"/>
    </xf>
    <xf numFmtId="0" fontId="17" fillId="0" borderId="0" xfId="0" applyFont="1" applyAlignment="1">
      <alignment horizontal="center" vertical="center"/>
    </xf>
    <xf numFmtId="0" fontId="4" fillId="0" borderId="18" xfId="0" applyFont="1" applyBorder="1" applyAlignment="1">
      <alignment horizontal="center" vertical="center"/>
    </xf>
    <xf numFmtId="0" fontId="9" fillId="0" borderId="10" xfId="0" applyFont="1" applyBorder="1" applyAlignment="1">
      <alignment vertical="center"/>
    </xf>
    <xf numFmtId="0" fontId="18" fillId="0" borderId="3" xfId="0" applyFont="1" applyBorder="1" applyAlignment="1">
      <alignment vertical="center"/>
    </xf>
    <xf numFmtId="0" fontId="18" fillId="0" borderId="4" xfId="0" applyFont="1" applyBorder="1" applyAlignment="1">
      <alignment vertical="center"/>
    </xf>
    <xf numFmtId="0" fontId="18" fillId="0" borderId="5"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38" fontId="4" fillId="8" borderId="12" xfId="2" applyFont="1" applyFill="1" applyBorder="1" applyAlignment="1" applyProtection="1">
      <alignment horizontal="center" vertical="center"/>
    </xf>
    <xf numFmtId="38" fontId="4" fillId="8" borderId="9" xfId="2" applyFont="1" applyFill="1" applyBorder="1" applyAlignment="1" applyProtection="1">
      <alignment horizontal="center" vertical="center"/>
    </xf>
    <xf numFmtId="38" fontId="4" fillId="8" borderId="14" xfId="2" applyFont="1" applyFill="1" applyBorder="1" applyAlignment="1" applyProtection="1">
      <alignment horizontal="center" vertical="center"/>
    </xf>
    <xf numFmtId="38" fontId="4" fillId="8" borderId="15" xfId="2" applyFont="1" applyFill="1" applyBorder="1" applyAlignment="1" applyProtection="1">
      <alignment horizontal="center" vertical="center"/>
    </xf>
    <xf numFmtId="38" fontId="4" fillId="8" borderId="13" xfId="2" applyFont="1" applyFill="1" applyBorder="1" applyAlignment="1" applyProtection="1">
      <alignment horizontal="center" vertical="center"/>
    </xf>
    <xf numFmtId="38" fontId="4" fillId="8" borderId="11" xfId="2" applyFont="1" applyFill="1" applyBorder="1" applyAlignment="1" applyProtection="1">
      <alignment horizontal="center" vertical="center"/>
    </xf>
    <xf numFmtId="0" fontId="4" fillId="4" borderId="21" xfId="0" applyFont="1" applyFill="1" applyBorder="1" applyAlignment="1" applyProtection="1">
      <alignment horizontal="left" vertical="center" wrapText="1"/>
      <protection locked="0"/>
    </xf>
    <xf numFmtId="0" fontId="4" fillId="0" borderId="14" xfId="0" applyFont="1" applyBorder="1" applyAlignment="1">
      <alignment vertical="center"/>
    </xf>
    <xf numFmtId="0" fontId="4" fillId="0" borderId="0" xfId="0" applyFont="1" applyAlignment="1">
      <alignment vertical="center"/>
    </xf>
    <xf numFmtId="0" fontId="9" fillId="10" borderId="13" xfId="0" applyFont="1" applyFill="1" applyBorder="1" applyAlignment="1">
      <alignment horizontal="center" vertical="center"/>
    </xf>
    <xf numFmtId="0" fontId="9" fillId="10" borderId="11" xfId="0" applyFont="1" applyFill="1" applyBorder="1" applyAlignment="1">
      <alignment horizontal="center" vertical="center"/>
    </xf>
    <xf numFmtId="0" fontId="9" fillId="10" borderId="3" xfId="0" applyFont="1" applyFill="1" applyBorder="1" applyAlignment="1">
      <alignment horizontal="center" vertical="center"/>
    </xf>
    <xf numFmtId="0" fontId="9" fillId="10" borderId="5" xfId="0" applyFont="1" applyFill="1" applyBorder="1" applyAlignment="1">
      <alignment horizontal="center" vertical="center"/>
    </xf>
    <xf numFmtId="0" fontId="22" fillId="0" borderId="1" xfId="1" applyFont="1" applyFill="1" applyBorder="1" applyAlignment="1" applyProtection="1">
      <alignment horizontal="center" vertical="center"/>
    </xf>
    <xf numFmtId="0" fontId="22" fillId="5" borderId="3" xfId="1" applyFont="1" applyFill="1" applyBorder="1" applyAlignment="1" applyProtection="1">
      <alignment horizontal="center" vertical="center"/>
    </xf>
    <xf numFmtId="0" fontId="22" fillId="5" borderId="5" xfId="1" applyFont="1" applyFill="1" applyBorder="1" applyAlignment="1" applyProtection="1">
      <alignment horizontal="center" vertical="center"/>
    </xf>
    <xf numFmtId="0" fontId="38" fillId="5" borderId="0" xfId="3" applyFont="1" applyFill="1" applyAlignment="1">
      <alignment horizontal="left" vertical="center" wrapText="1"/>
    </xf>
    <xf numFmtId="0" fontId="5" fillId="13" borderId="12" xfId="3" applyFont="1" applyFill="1" applyBorder="1" applyAlignment="1">
      <alignment horizontal="center" vertical="center"/>
    </xf>
    <xf numFmtId="0" fontId="5" fillId="13" borderId="9" xfId="3" applyFont="1" applyFill="1" applyBorder="1" applyAlignment="1">
      <alignment horizontal="center" vertical="center"/>
    </xf>
    <xf numFmtId="0" fontId="22" fillId="5" borderId="1" xfId="1" applyFont="1" applyFill="1" applyBorder="1" applyAlignment="1" applyProtection="1">
      <alignment horizontal="center" vertical="center"/>
    </xf>
    <xf numFmtId="0" fontId="22" fillId="5" borderId="12" xfId="1" applyFont="1" applyFill="1" applyBorder="1" applyAlignment="1" applyProtection="1">
      <alignment horizontal="center" vertical="center"/>
    </xf>
    <xf numFmtId="0" fontId="22" fillId="5" borderId="9" xfId="1" applyFont="1" applyFill="1" applyBorder="1" applyAlignment="1" applyProtection="1">
      <alignment horizontal="center" vertical="center"/>
    </xf>
    <xf numFmtId="0" fontId="22" fillId="5" borderId="1" xfId="4" applyFill="1" applyBorder="1" applyAlignment="1" applyProtection="1">
      <alignment horizontal="center" vertical="center"/>
    </xf>
    <xf numFmtId="0" fontId="22" fillId="5" borderId="2" xfId="4" applyFill="1" applyBorder="1" applyAlignment="1" applyProtection="1">
      <alignment horizontal="center" vertical="center"/>
    </xf>
    <xf numFmtId="0" fontId="14" fillId="17" borderId="3" xfId="0" applyFont="1" applyFill="1" applyBorder="1" applyAlignment="1" applyProtection="1">
      <alignment horizontal="left" vertical="top" wrapText="1"/>
      <protection locked="0"/>
    </xf>
    <xf numFmtId="0" fontId="14" fillId="17" borderId="4" xfId="0" applyFont="1" applyFill="1" applyBorder="1" applyAlignment="1" applyProtection="1">
      <alignment horizontal="left" vertical="top" wrapText="1"/>
      <protection locked="0"/>
    </xf>
    <xf numFmtId="0" fontId="14" fillId="17" borderId="5" xfId="0" applyFont="1" applyFill="1" applyBorder="1" applyAlignment="1" applyProtection="1">
      <alignment horizontal="left" vertical="top" wrapText="1"/>
      <protection locked="0"/>
    </xf>
    <xf numFmtId="0" fontId="14" fillId="21" borderId="12" xfId="0" applyFont="1" applyFill="1" applyBorder="1" applyAlignment="1" applyProtection="1">
      <alignment vertical="top" wrapText="1"/>
      <protection locked="0"/>
    </xf>
    <xf numFmtId="0" fontId="14" fillId="21" borderId="13" xfId="0" applyFont="1" applyFill="1" applyBorder="1" applyAlignment="1" applyProtection="1">
      <alignment vertical="top" wrapText="1"/>
      <protection locked="0"/>
    </xf>
    <xf numFmtId="0" fontId="14" fillId="17" borderId="14" xfId="0" applyFont="1" applyFill="1" applyBorder="1" applyAlignment="1" applyProtection="1">
      <alignment horizontal="left" vertical="top" wrapText="1"/>
      <protection locked="0"/>
    </xf>
    <xf numFmtId="0" fontId="14" fillId="17" borderId="0" xfId="0" applyFont="1" applyFill="1" applyAlignment="1" applyProtection="1">
      <alignment horizontal="left" vertical="top" wrapText="1"/>
      <protection locked="0"/>
    </xf>
  </cellXfs>
  <cellStyles count="5">
    <cellStyle name="ハイパーリンク" xfId="1" builtinId="8"/>
    <cellStyle name="ハイパーリンク 2" xfId="4" xr:uid="{94AC0C47-0A52-4067-8F5C-D5EED16056AD}"/>
    <cellStyle name="桁区切り" xfId="2" builtinId="6"/>
    <cellStyle name="標準" xfId="0" builtinId="0"/>
    <cellStyle name="標準 2" xfId="3" xr:uid="{83EDB708-B367-4FAA-9D29-AA65AAA36FC7}"/>
  </cellStyles>
  <dxfs count="44">
    <dxf>
      <font>
        <color rgb="FFFF0000"/>
      </font>
    </dxf>
    <dxf>
      <font>
        <color rgb="FFFF0000"/>
      </font>
    </dxf>
    <dxf>
      <font>
        <color rgb="FFFF0000"/>
      </font>
    </dxf>
    <dxf>
      <font>
        <b/>
        <i val="0"/>
        <color rgb="FF0000FF"/>
      </font>
      <fill>
        <patternFill>
          <bgColor theme="4" tint="0.79998168889431442"/>
        </patternFill>
      </fill>
    </dxf>
    <dxf>
      <font>
        <b/>
        <i val="0"/>
        <color rgb="FFFF0000"/>
      </font>
      <fill>
        <patternFill>
          <bgColor theme="5" tint="0.79998168889431442"/>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theme="0" tint="-0.34998626667073579"/>
        </patternFill>
      </fill>
    </dxf>
    <dxf>
      <fill>
        <patternFill patternType="solid">
          <fgColor indexed="64"/>
          <bgColor theme="0" tint="-0.34998626667073579"/>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theme="0" tint="-0.34998626667073579"/>
        </patternFill>
      </fill>
    </dxf>
    <dxf>
      <fill>
        <patternFill patternType="solid">
          <fgColor indexed="64"/>
          <bgColor theme="0" tint="-0.34998626667073579"/>
        </patternFill>
      </fill>
    </dxf>
    <dxf>
      <fill>
        <patternFill patternType="solid">
          <fgColor indexed="64"/>
          <bgColor theme="0" tint="-0.34998626667073579"/>
        </patternFill>
      </fill>
    </dxf>
    <dxf>
      <fill>
        <patternFill patternType="solid">
          <fgColor indexed="64"/>
          <bgColor theme="0" tint="-0.34998626667073579"/>
        </patternFill>
      </fill>
    </dxf>
    <dxf>
      <fill>
        <patternFill patternType="solid">
          <fgColor indexed="64"/>
          <bgColor theme="0" tint="-0.34998626667073579"/>
        </patternFill>
      </fill>
    </dxf>
    <dxf>
      <fill>
        <patternFill patternType="solid">
          <fgColor indexed="64"/>
          <bgColor theme="0" tint="-0.34998626667073579"/>
        </patternFill>
      </fill>
    </dxf>
    <dxf>
      <fill>
        <patternFill patternType="solid">
          <fgColor indexed="64"/>
          <bgColor theme="0" tint="-0.34998626667073579"/>
        </patternFill>
      </fill>
    </dxf>
    <dxf>
      <fill>
        <patternFill patternType="solid">
          <fgColor indexed="64"/>
          <bgColor theme="0" tint="-0.34998626667073579"/>
        </patternFill>
      </fill>
    </dxf>
    <dxf>
      <fill>
        <patternFill patternType="solid">
          <fgColor indexed="64"/>
          <bgColor rgb="FFA6A6A6"/>
        </patternFill>
      </fill>
    </dxf>
    <dxf>
      <fill>
        <patternFill patternType="solid">
          <fgColor indexed="64"/>
          <bgColor theme="0" tint="-0.34998626667073579"/>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theme="0" tint="-0.34998626667073579"/>
        </patternFill>
      </fill>
    </dxf>
    <dxf>
      <fill>
        <patternFill patternType="solid">
          <fgColor indexed="64"/>
          <bgColor theme="0" tint="-0.34998626667073579"/>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theme="0" tint="-0.34998626667073579"/>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bgColor theme="0" tint="-0.34998626667073579"/>
        </patternFill>
      </fill>
    </dxf>
    <dxf>
      <fill>
        <patternFill>
          <bgColor theme="0" tint="-0.34998626667073579"/>
        </patternFill>
      </fill>
    </dxf>
    <dxf>
      <fill>
        <patternFill patternType="solid">
          <fgColor indexed="64"/>
          <bgColor rgb="FFA6A6A6"/>
        </patternFill>
      </fill>
    </dxf>
    <dxf>
      <fill>
        <patternFill>
          <bgColor theme="0" tint="-0.34998626667073579"/>
        </patternFill>
      </fill>
    </dxf>
  </dxfs>
  <tableStyles count="1" defaultTableStyle="TableStyleMedium2" defaultPivotStyle="PivotStyleLight16">
    <tableStyle name="Invisible" pivot="0" table="0" count="0" xr9:uid="{67BEBCD1-3E93-4C7E-8C59-20A234BD2371}"/>
  </tableStyles>
  <colors>
    <mruColors>
      <color rgb="FFFFFFCC"/>
      <color rgb="FFFDEFE7"/>
      <color rgb="FFFFCCFF"/>
      <color rgb="FF0033CC"/>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110490</xdr:colOff>
      <xdr:row>50</xdr:row>
      <xdr:rowOff>64770</xdr:rowOff>
    </xdr:from>
    <xdr:to>
      <xdr:col>5</xdr:col>
      <xdr:colOff>1426001</xdr:colOff>
      <xdr:row>72</xdr:row>
      <xdr:rowOff>34926</xdr:rowOff>
    </xdr:to>
    <xdr:pic>
      <xdr:nvPicPr>
        <xdr:cNvPr id="2" name="図 1">
          <a:extLst>
            <a:ext uri="{FF2B5EF4-FFF2-40B4-BE49-F238E27FC236}">
              <a16:creationId xmlns:a16="http://schemas.microsoft.com/office/drawing/2014/main" id="{D498B163-E004-4070-81FC-9FABE3139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 y="14104620"/>
          <a:ext cx="5411261" cy="4161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14A80-15B3-4300-A118-0B4904AEFCF4}">
  <sheetPr>
    <tabColor rgb="FFFF0000"/>
  </sheetPr>
  <dimension ref="A1:L76"/>
  <sheetViews>
    <sheetView showGridLines="0" tabSelected="1" workbookViewId="0"/>
  </sheetViews>
  <sheetFormatPr defaultColWidth="0" defaultRowHeight="15.75" zeroHeight="1"/>
  <cols>
    <col min="1" max="1" width="3.125" style="74" customWidth="1"/>
    <col min="2" max="2" width="2.5" style="74" customWidth="1"/>
    <col min="3" max="3" width="18.125" style="74" customWidth="1"/>
    <col min="4" max="4" width="19.125" style="74" customWidth="1"/>
    <col min="5" max="5" width="16.5" style="74" customWidth="1"/>
    <col min="6" max="6" width="20.5" style="74" customWidth="1"/>
    <col min="7" max="7" width="2.5" style="74" customWidth="1"/>
    <col min="8" max="8" width="40.625" style="69" customWidth="1"/>
    <col min="9" max="12" width="0" style="70" hidden="1" customWidth="1"/>
    <col min="13" max="16384" width="8.625" style="70" hidden="1"/>
  </cols>
  <sheetData>
    <row r="1" spans="1:10">
      <c r="A1" s="68"/>
      <c r="B1" s="68"/>
      <c r="C1" s="68"/>
      <c r="D1" s="68"/>
      <c r="E1" s="68"/>
      <c r="F1" s="68"/>
      <c r="G1" s="68"/>
    </row>
    <row r="2" spans="1:10">
      <c r="A2" s="68"/>
      <c r="B2" s="68"/>
      <c r="C2" s="311" t="s">
        <v>1349</v>
      </c>
      <c r="D2" s="311"/>
      <c r="E2" s="311"/>
      <c r="F2" s="311"/>
      <c r="G2" s="68"/>
    </row>
    <row r="3" spans="1:10">
      <c r="A3" s="68"/>
      <c r="B3" s="68"/>
      <c r="C3" s="311"/>
      <c r="D3" s="311"/>
      <c r="E3" s="311"/>
      <c r="F3" s="311"/>
      <c r="G3" s="68"/>
    </row>
    <row r="4" spans="1:10">
      <c r="A4" s="68"/>
      <c r="B4" s="68"/>
      <c r="C4" s="311"/>
      <c r="D4" s="311"/>
      <c r="E4" s="311"/>
      <c r="F4" s="311"/>
      <c r="G4" s="68"/>
    </row>
    <row r="5" spans="1:10">
      <c r="A5" s="68"/>
      <c r="B5" s="68"/>
      <c r="C5" s="71"/>
      <c r="D5" s="71"/>
      <c r="E5" s="71"/>
      <c r="F5" s="71"/>
      <c r="G5" s="68"/>
    </row>
    <row r="6" spans="1:10">
      <c r="A6" s="68"/>
      <c r="B6" s="68"/>
      <c r="C6" s="68" t="s">
        <v>6</v>
      </c>
      <c r="D6" s="68"/>
      <c r="E6" s="68"/>
      <c r="F6" s="68"/>
      <c r="G6" s="68"/>
    </row>
    <row r="7" spans="1:10" ht="18.75">
      <c r="A7" s="68"/>
      <c r="B7" s="68"/>
      <c r="C7" s="312" t="s">
        <v>7</v>
      </c>
      <c r="D7" s="313"/>
      <c r="E7" s="313"/>
      <c r="F7" s="314"/>
      <c r="G7" s="68"/>
      <c r="H7" s="72" t="str">
        <f>IF(J7="NG","貴会社名を入力してください/","")</f>
        <v>貴会社名を入力してください/</v>
      </c>
      <c r="I7"/>
      <c r="J7" s="73" t="str">
        <f>IF(D7="","NG","OK")</f>
        <v>NG</v>
      </c>
    </row>
    <row r="8" spans="1:10">
      <c r="A8" s="68"/>
      <c r="B8" s="68"/>
      <c r="C8" s="312"/>
      <c r="D8" s="313"/>
      <c r="E8" s="313"/>
      <c r="F8" s="314"/>
      <c r="G8" s="68"/>
    </row>
    <row r="9" spans="1:10">
      <c r="A9" s="68"/>
      <c r="B9" s="68"/>
      <c r="C9" s="312" t="s">
        <v>8</v>
      </c>
      <c r="D9" s="314"/>
      <c r="E9" s="312" t="s">
        <v>9</v>
      </c>
      <c r="F9" s="314"/>
      <c r="G9" s="68"/>
      <c r="H9" s="72" t="str">
        <f>IF(J9="NG","部署名を入力してください/","")</f>
        <v>部署名を入力してください/</v>
      </c>
      <c r="J9" s="73" t="str">
        <f>IF(D9="","NG","OK")</f>
        <v>NG</v>
      </c>
    </row>
    <row r="10" spans="1:10">
      <c r="A10" s="68"/>
      <c r="B10" s="68"/>
      <c r="C10" s="312"/>
      <c r="D10" s="314"/>
      <c r="E10" s="312"/>
      <c r="F10" s="314"/>
      <c r="G10" s="68"/>
      <c r="H10" s="72" t="str">
        <f>IF(J10="NG","役職を入力してください/","")</f>
        <v>役職を入力してください/</v>
      </c>
      <c r="J10" s="73" t="str">
        <f>IF(F9="","NG","OK")</f>
        <v>NG</v>
      </c>
    </row>
    <row r="11" spans="1:10">
      <c r="A11" s="68"/>
      <c r="B11" s="68"/>
      <c r="C11" s="315" t="s">
        <v>1258</v>
      </c>
      <c r="D11" s="316"/>
      <c r="E11" s="313"/>
      <c r="F11" s="314"/>
      <c r="G11" s="68"/>
      <c r="H11" s="72" t="str">
        <f>IF(J11="NG","メールアドレスを入力してください/","")</f>
        <v>メールアドレスを入力してください/</v>
      </c>
      <c r="J11" s="73" t="str">
        <f>IF(D11="","NG","OK")</f>
        <v>NG</v>
      </c>
    </row>
    <row r="12" spans="1:10">
      <c r="A12" s="68"/>
      <c r="B12" s="68"/>
      <c r="C12" s="315"/>
      <c r="D12" s="313"/>
      <c r="E12" s="313"/>
      <c r="F12" s="314"/>
      <c r="G12" s="68"/>
    </row>
    <row r="13" spans="1:10">
      <c r="A13" s="68"/>
      <c r="B13" s="68"/>
      <c r="C13" s="315" t="s">
        <v>1259</v>
      </c>
      <c r="D13" s="313"/>
      <c r="E13" s="313"/>
      <c r="F13" s="314"/>
      <c r="G13" s="68"/>
      <c r="H13" s="72" t="str">
        <f>IF(J13="NG","電話番号を入力してください/","")</f>
        <v>電話番号を入力してください/</v>
      </c>
      <c r="J13" s="73" t="str">
        <f>IF(D13="","NG","OK")</f>
        <v>NG</v>
      </c>
    </row>
    <row r="14" spans="1:10">
      <c r="A14" s="68"/>
      <c r="B14" s="68"/>
      <c r="C14" s="317"/>
      <c r="D14" s="318"/>
      <c r="E14" s="318"/>
      <c r="F14" s="319"/>
      <c r="G14" s="68"/>
    </row>
    <row r="15" spans="1:10">
      <c r="A15" s="68"/>
      <c r="B15" s="68"/>
      <c r="G15" s="68"/>
    </row>
    <row r="16" spans="1:10">
      <c r="A16" s="68"/>
      <c r="B16" s="68"/>
      <c r="C16" s="320" t="s">
        <v>1185</v>
      </c>
      <c r="D16" s="320"/>
      <c r="E16" s="320"/>
      <c r="F16" s="321"/>
      <c r="G16" s="68"/>
    </row>
    <row r="17" spans="1:7">
      <c r="A17" s="68"/>
      <c r="B17" s="68"/>
      <c r="C17" s="320"/>
      <c r="D17" s="320"/>
      <c r="E17" s="320"/>
      <c r="F17" s="321"/>
      <c r="G17" s="68"/>
    </row>
    <row r="18" spans="1:7">
      <c r="A18" s="68"/>
      <c r="B18" s="68"/>
      <c r="C18" s="320"/>
      <c r="D18" s="320"/>
      <c r="E18" s="320"/>
      <c r="F18" s="321"/>
      <c r="G18" s="68"/>
    </row>
    <row r="19" spans="1:7">
      <c r="A19" s="68"/>
      <c r="B19" s="68"/>
      <c r="C19" s="320"/>
      <c r="D19" s="320"/>
      <c r="E19" s="320"/>
      <c r="F19" s="321"/>
      <c r="G19" s="68"/>
    </row>
    <row r="20" spans="1:7">
      <c r="A20" s="68"/>
      <c r="B20" s="68"/>
      <c r="C20" s="320"/>
      <c r="D20" s="320"/>
      <c r="E20" s="320"/>
      <c r="F20" s="321"/>
      <c r="G20" s="68"/>
    </row>
    <row r="21" spans="1:7">
      <c r="A21" s="68"/>
      <c r="B21" s="68"/>
      <c r="C21" s="320"/>
      <c r="D21" s="320"/>
      <c r="E21" s="320"/>
      <c r="F21" s="321"/>
      <c r="G21" s="68"/>
    </row>
    <row r="22" spans="1:7">
      <c r="A22" s="68"/>
      <c r="B22" s="68"/>
      <c r="C22" s="320"/>
      <c r="D22" s="320"/>
      <c r="E22" s="320"/>
      <c r="F22" s="321"/>
      <c r="G22" s="68"/>
    </row>
    <row r="23" spans="1:7">
      <c r="A23" s="68"/>
      <c r="B23" s="68"/>
      <c r="C23" s="320"/>
      <c r="D23" s="320"/>
      <c r="E23" s="320"/>
      <c r="F23" s="321"/>
      <c r="G23" s="68"/>
    </row>
    <row r="24" spans="1:7">
      <c r="A24" s="68"/>
      <c r="B24" s="68"/>
      <c r="C24" s="320"/>
      <c r="D24" s="320"/>
      <c r="E24" s="320"/>
      <c r="F24" s="321"/>
      <c r="G24" s="68"/>
    </row>
    <row r="25" spans="1:7">
      <c r="A25" s="68"/>
      <c r="B25" s="68"/>
      <c r="C25" s="320"/>
      <c r="D25" s="320"/>
      <c r="E25" s="320"/>
      <c r="F25" s="321"/>
      <c r="G25" s="68"/>
    </row>
    <row r="26" spans="1:7">
      <c r="A26" s="68"/>
      <c r="B26" s="68"/>
      <c r="C26" s="320"/>
      <c r="D26" s="320"/>
      <c r="E26" s="320"/>
      <c r="F26" s="321"/>
      <c r="G26" s="68"/>
    </row>
    <row r="27" spans="1:7">
      <c r="A27" s="68"/>
      <c r="B27" s="68"/>
      <c r="C27" s="320"/>
      <c r="D27" s="320"/>
      <c r="E27" s="320"/>
      <c r="F27" s="321"/>
      <c r="G27" s="68"/>
    </row>
    <row r="28" spans="1:7">
      <c r="A28" s="68"/>
      <c r="B28" s="68"/>
      <c r="C28" s="320"/>
      <c r="D28" s="320"/>
      <c r="E28" s="320"/>
      <c r="F28" s="321"/>
      <c r="G28" s="68"/>
    </row>
    <row r="29" spans="1:7">
      <c r="A29" s="68"/>
      <c r="B29" s="68"/>
      <c r="C29" s="322"/>
      <c r="D29" s="322"/>
      <c r="E29" s="322"/>
      <c r="F29" s="323"/>
      <c r="G29" s="68"/>
    </row>
    <row r="30" spans="1:7">
      <c r="A30" s="68"/>
      <c r="B30" s="68"/>
      <c r="C30" s="68"/>
      <c r="D30" s="68"/>
      <c r="E30" s="75"/>
      <c r="F30" s="68"/>
      <c r="G30" s="68"/>
    </row>
    <row r="31" spans="1:7">
      <c r="A31" s="68"/>
      <c r="B31" s="68"/>
      <c r="C31" s="68" t="s">
        <v>10</v>
      </c>
      <c r="D31" s="68"/>
      <c r="E31" s="75"/>
      <c r="F31" s="68"/>
      <c r="G31" s="68"/>
    </row>
    <row r="32" spans="1:7">
      <c r="A32" s="68"/>
      <c r="B32" s="68"/>
      <c r="C32" s="76" t="s">
        <v>11</v>
      </c>
      <c r="D32" s="68"/>
      <c r="E32" s="75"/>
      <c r="F32" s="68"/>
      <c r="G32" s="68"/>
    </row>
    <row r="33" spans="1:12">
      <c r="A33" s="68"/>
      <c r="B33" s="68"/>
      <c r="C33" s="76" t="s">
        <v>12</v>
      </c>
      <c r="D33" s="68"/>
      <c r="E33" s="75"/>
      <c r="F33" s="68"/>
      <c r="G33" s="68"/>
    </row>
    <row r="34" spans="1:12">
      <c r="A34" s="68"/>
      <c r="B34" s="68"/>
      <c r="C34" s="76" t="s">
        <v>13</v>
      </c>
      <c r="D34" s="68"/>
      <c r="E34" s="75"/>
      <c r="F34" s="68"/>
      <c r="G34" s="68"/>
    </row>
    <row r="35" spans="1:12">
      <c r="A35" s="68"/>
      <c r="B35" s="68"/>
      <c r="C35" s="76" t="s">
        <v>14</v>
      </c>
      <c r="D35" s="68"/>
      <c r="E35" s="75"/>
      <c r="F35" s="68"/>
      <c r="G35" s="68"/>
    </row>
    <row r="36" spans="1:12">
      <c r="A36" s="68"/>
      <c r="B36" s="68"/>
      <c r="C36" s="76"/>
      <c r="D36" s="68"/>
      <c r="E36" s="75"/>
      <c r="F36" s="68"/>
      <c r="G36" s="68"/>
    </row>
    <row r="37" spans="1:12" ht="82.15" customHeight="1">
      <c r="C37" s="310" t="s">
        <v>652</v>
      </c>
      <c r="D37" s="310"/>
      <c r="E37" s="310"/>
      <c r="F37" s="310"/>
    </row>
    <row r="38" spans="1:12" ht="31.5">
      <c r="C38" s="308" t="s">
        <v>15</v>
      </c>
      <c r="D38" s="309"/>
      <c r="E38" s="77" t="s">
        <v>16</v>
      </c>
      <c r="F38" s="77" t="s">
        <v>17</v>
      </c>
    </row>
    <row r="39" spans="1:12" ht="42" customHeight="1">
      <c r="C39" s="306" t="s">
        <v>18</v>
      </c>
      <c r="D39" s="307"/>
      <c r="E39" s="4"/>
      <c r="F39" s="78" t="s">
        <v>20</v>
      </c>
    </row>
    <row r="40" spans="1:12" ht="42" customHeight="1">
      <c r="C40" s="306" t="s">
        <v>21</v>
      </c>
      <c r="D40" s="307"/>
      <c r="E40" s="4"/>
      <c r="F40" s="78" t="s">
        <v>22</v>
      </c>
    </row>
    <row r="41" spans="1:12" ht="42" customHeight="1">
      <c r="C41" s="306" t="s">
        <v>23</v>
      </c>
      <c r="D41" s="307"/>
      <c r="E41" s="4"/>
      <c r="F41" s="78" t="s">
        <v>24</v>
      </c>
    </row>
    <row r="42" spans="1:12" ht="42" customHeight="1">
      <c r="C42" s="306" t="s">
        <v>25</v>
      </c>
      <c r="D42" s="307"/>
      <c r="E42" s="4"/>
      <c r="F42" s="78" t="s">
        <v>27</v>
      </c>
      <c r="L42" s="79"/>
    </row>
    <row r="43" spans="1:12" ht="42" customHeight="1">
      <c r="C43" s="306" t="s">
        <v>28</v>
      </c>
      <c r="D43" s="307"/>
      <c r="E43" s="4"/>
      <c r="F43" s="78" t="s">
        <v>29</v>
      </c>
    </row>
    <row r="44" spans="1:12" ht="42" customHeight="1">
      <c r="C44" s="306" t="s">
        <v>30</v>
      </c>
      <c r="D44" s="307"/>
      <c r="E44" s="4"/>
      <c r="F44" s="78" t="s">
        <v>31</v>
      </c>
    </row>
    <row r="45" spans="1:12" ht="42" customHeight="1">
      <c r="C45" s="306" t="s">
        <v>32</v>
      </c>
      <c r="D45" s="307"/>
      <c r="E45" s="4"/>
      <c r="F45" s="78" t="s">
        <v>33</v>
      </c>
    </row>
    <row r="46" spans="1:12" ht="42" customHeight="1">
      <c r="C46" s="306" t="s">
        <v>34</v>
      </c>
      <c r="D46" s="307"/>
      <c r="E46" s="4"/>
      <c r="F46" s="78" t="s">
        <v>35</v>
      </c>
    </row>
    <row r="47" spans="1:12" ht="42" customHeight="1">
      <c r="C47" s="306" t="s">
        <v>36</v>
      </c>
      <c r="D47" s="307"/>
      <c r="E47" s="4"/>
      <c r="F47" s="78" t="s">
        <v>37</v>
      </c>
    </row>
    <row r="48" spans="1:12" ht="42" customHeight="1">
      <c r="C48" s="306" t="s">
        <v>38</v>
      </c>
      <c r="D48" s="307"/>
      <c r="E48" s="4"/>
      <c r="F48" s="78" t="s">
        <v>39</v>
      </c>
    </row>
    <row r="49"/>
    <row r="50"/>
    <row r="51"/>
    <row r="52"/>
    <row r="53"/>
    <row r="54"/>
    <row r="55"/>
    <row r="56"/>
    <row r="57"/>
    <row r="58"/>
    <row r="59"/>
    <row r="60"/>
    <row r="61"/>
    <row r="62"/>
    <row r="63"/>
    <row r="64"/>
    <row r="65"/>
    <row r="66"/>
    <row r="67"/>
    <row r="68"/>
    <row r="69"/>
    <row r="70"/>
    <row r="71"/>
    <row r="72"/>
    <row r="73"/>
    <row r="74"/>
    <row r="75"/>
    <row r="76"/>
  </sheetData>
  <sheetProtection algorithmName="SHA-512" hashValue="7NFh8Bp2U+XzClBhULGMmOl5I+mySnUCcBhDrfyUsB5ivmrjsHtMDK2jKo6K/b2La8FpnWbbT5GJk9y2pUzNlw==" saltValue="BNQIxIRhCC0UBoBND8/oAw==" spinCount="100000" sheet="1" objects="1" scenarios="1"/>
  <mergeCells count="24">
    <mergeCell ref="C11:C12"/>
    <mergeCell ref="D11:F12"/>
    <mergeCell ref="C13:C14"/>
    <mergeCell ref="D13:F14"/>
    <mergeCell ref="C16:F29"/>
    <mergeCell ref="C2:F4"/>
    <mergeCell ref="C7:C8"/>
    <mergeCell ref="D7:F8"/>
    <mergeCell ref="C9:C10"/>
    <mergeCell ref="D9:D10"/>
    <mergeCell ref="E9:E10"/>
    <mergeCell ref="F9:F10"/>
    <mergeCell ref="C46:D46"/>
    <mergeCell ref="C47:D47"/>
    <mergeCell ref="C48:D48"/>
    <mergeCell ref="C38:D38"/>
    <mergeCell ref="C37:F37"/>
    <mergeCell ref="C43:D43"/>
    <mergeCell ref="C44:D44"/>
    <mergeCell ref="C45:D45"/>
    <mergeCell ref="C39:D39"/>
    <mergeCell ref="C40:D40"/>
    <mergeCell ref="C41:D41"/>
    <mergeCell ref="C42:D42"/>
  </mergeCells>
  <phoneticPr fontId="2"/>
  <dataValidations count="1">
    <dataValidation type="list" allowBlank="1" showInputMessage="1" showErrorMessage="1" sqref="E39:E48" xr:uid="{BB03EB02-B0D7-4C43-A022-80C0EFEE96BC}">
      <formula1>"○,　"</formula1>
    </dataValidation>
  </dataValidations>
  <hyperlinks>
    <hyperlink ref="F39" location="'【技術開発】（問1～3）'!A1" display="問１～３" xr:uid="{E4D40490-C56D-4D71-976C-9D67AEDA1E15}"/>
    <hyperlink ref="F40" location="'【処理内容・処理能力】（問4）'!A1" display="問４" xr:uid="{ED5CCE85-7C66-4A43-8130-C3A0C650102A}"/>
    <hyperlink ref="F41" location="'【受入状況】（問5～6）'!A1" display="問５～６" xr:uid="{16337258-EFA6-4D16-872A-49556F3D386D}"/>
    <hyperlink ref="F42" location="'【非Si系パネル】（問7）'!Print_Area" display="問７" xr:uid="{050B2D19-6C9A-4E14-9382-6A94FC56B411}"/>
    <hyperlink ref="F43" location="'【保管状況】（問8）'!Print_Area" display="問８" xr:uid="{C88CF02B-766F-466D-B9B5-9DAE63C2BB55}"/>
    <hyperlink ref="F44" location="'【PVリサイクル】(問９～10）'!Print_Area" display="問９～10" xr:uid="{063A1F23-D10B-49C4-98BB-0EC209D604AA}"/>
    <hyperlink ref="F45" location="'【中間処理費用】（問11）'!Print_Area" display="問11" xr:uid="{AD8FA762-84ED-40B6-A46B-C9CFC43EE531}"/>
    <hyperlink ref="F46" location="'【汎用的な処理】（問12～13）'!Print_Area" display="問12～13" xr:uid="{EAED8B6B-45F8-41D5-9973-4D921F7E49C2}"/>
    <hyperlink ref="F47" location="'【収集運搬費用】（問14～18）'!Print_Area" display="問14～18" xr:uid="{6DC5D3C1-075F-4F9F-B33B-A18E7D653E67}"/>
    <hyperlink ref="F48" location="'【リユース】（問19～26）'!Print_Area" display="問19～26" xr:uid="{A1A8D2BD-6500-44EF-807E-5A2FB8BA447D}"/>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4641C-F7BE-43A0-A690-502704EEB775}">
  <dimension ref="A1:AA71"/>
  <sheetViews>
    <sheetView showGridLines="0" zoomScaleNormal="100" workbookViewId="0"/>
  </sheetViews>
  <sheetFormatPr defaultColWidth="0" defaultRowHeight="15.75" zeroHeight="1"/>
  <cols>
    <col min="1" max="1" width="3.625" style="74" customWidth="1"/>
    <col min="2" max="2" width="8.625" style="74" customWidth="1"/>
    <col min="3" max="3" width="5.625" style="74" customWidth="1"/>
    <col min="4" max="13" width="8.625" style="74" customWidth="1"/>
    <col min="14" max="14" width="3.625" style="74" customWidth="1"/>
    <col min="15" max="15" width="40.625" style="72" customWidth="1"/>
    <col min="16" max="27" width="0" style="70" hidden="1" customWidth="1"/>
    <col min="28" max="16384" width="8.625" style="70" hidden="1"/>
  </cols>
  <sheetData>
    <row r="1" spans="1:17">
      <c r="A1" s="68"/>
      <c r="B1" s="68"/>
      <c r="C1" s="68"/>
      <c r="D1" s="68"/>
      <c r="E1" s="68"/>
      <c r="F1" s="68"/>
      <c r="G1" s="68"/>
      <c r="H1" s="68"/>
      <c r="I1" s="68"/>
      <c r="J1" s="68"/>
      <c r="K1" s="68"/>
      <c r="L1" s="68"/>
      <c r="M1" s="68"/>
      <c r="Q1" s="70" t="s">
        <v>1071</v>
      </c>
    </row>
    <row r="2" spans="1:17" ht="16.5">
      <c r="A2" s="68"/>
      <c r="B2" s="179" t="s">
        <v>373</v>
      </c>
      <c r="C2" s="68"/>
      <c r="D2" s="68"/>
      <c r="F2" s="68"/>
      <c r="G2" s="68"/>
      <c r="H2" s="68"/>
      <c r="I2" s="68"/>
      <c r="J2" s="68"/>
      <c r="K2" s="68"/>
      <c r="L2" s="68"/>
      <c r="M2" s="68"/>
      <c r="N2" s="68"/>
    </row>
    <row r="3" spans="1:17" ht="16.5">
      <c r="A3" s="68"/>
      <c r="B3" s="179"/>
      <c r="C3" s="68"/>
      <c r="D3" s="68"/>
      <c r="F3" s="68"/>
      <c r="G3" s="68"/>
      <c r="H3" s="68"/>
      <c r="I3" s="68"/>
      <c r="J3" s="68"/>
      <c r="K3" s="68"/>
      <c r="L3" s="68"/>
      <c r="M3" s="68"/>
      <c r="N3" s="68"/>
    </row>
    <row r="4" spans="1:17" ht="15" customHeight="1">
      <c r="A4" s="68"/>
      <c r="B4" s="76" t="s">
        <v>374</v>
      </c>
      <c r="C4" s="459" t="s">
        <v>1271</v>
      </c>
      <c r="D4" s="459"/>
      <c r="E4" s="459"/>
      <c r="F4" s="459"/>
      <c r="G4" s="459"/>
      <c r="H4" s="459"/>
      <c r="I4" s="459"/>
      <c r="J4" s="459"/>
      <c r="K4" s="459"/>
      <c r="L4" s="459"/>
      <c r="M4" s="459"/>
      <c r="N4" s="68"/>
      <c r="P4" s="187" t="s">
        <v>1115</v>
      </c>
    </row>
    <row r="5" spans="1:17" ht="15" customHeight="1">
      <c r="A5" s="68"/>
      <c r="B5" s="76"/>
      <c r="C5" s="459"/>
      <c r="D5" s="459"/>
      <c r="E5" s="459"/>
      <c r="F5" s="459"/>
      <c r="G5" s="459"/>
      <c r="H5" s="459"/>
      <c r="I5" s="459"/>
      <c r="J5" s="459"/>
      <c r="K5" s="459"/>
      <c r="L5" s="459"/>
      <c r="M5" s="459"/>
      <c r="N5" s="68"/>
      <c r="P5" s="187"/>
    </row>
    <row r="6" spans="1:17">
      <c r="B6" s="84" t="s">
        <v>43</v>
      </c>
      <c r="C6" s="2"/>
      <c r="D6" s="194"/>
      <c r="E6" s="194"/>
      <c r="F6" s="194"/>
      <c r="G6" s="194"/>
      <c r="H6" s="194"/>
      <c r="I6" s="194"/>
      <c r="J6" s="194"/>
      <c r="K6" s="68"/>
      <c r="L6" s="68"/>
      <c r="N6" s="70"/>
      <c r="O6" s="72" t="str">
        <f>IF(Q6="NG","いずれか1つ選択してください/","")</f>
        <v>いずれか1つ選択してください/</v>
      </c>
      <c r="P6" s="180">
        <f>IF(C6=2,1,0)</f>
        <v>0</v>
      </c>
      <c r="Q6" s="70" t="str">
        <f>IF(C6="","NG","OK")</f>
        <v>NG</v>
      </c>
    </row>
    <row r="7" spans="1:17">
      <c r="B7" s="85" t="s">
        <v>44</v>
      </c>
      <c r="C7" s="86" t="s">
        <v>375</v>
      </c>
      <c r="D7" s="195"/>
      <c r="E7" s="68"/>
      <c r="F7" s="68"/>
      <c r="G7" s="68"/>
      <c r="H7" s="68"/>
      <c r="I7" s="194"/>
      <c r="J7" s="194"/>
      <c r="K7" s="68"/>
      <c r="N7" s="70"/>
    </row>
    <row r="8" spans="1:17">
      <c r="B8" s="85" t="s">
        <v>46</v>
      </c>
      <c r="C8" s="86" t="s">
        <v>376</v>
      </c>
      <c r="D8" s="195"/>
      <c r="E8" s="68"/>
      <c r="F8" s="68"/>
      <c r="G8" s="68"/>
      <c r="H8" s="68"/>
      <c r="I8" s="194"/>
      <c r="J8" s="194"/>
      <c r="N8" s="70"/>
    </row>
    <row r="9" spans="1:17">
      <c r="A9" s="68"/>
      <c r="B9" s="68"/>
      <c r="C9" s="68"/>
      <c r="D9" s="68"/>
      <c r="E9" s="68"/>
      <c r="F9" s="68"/>
      <c r="G9" s="68"/>
      <c r="H9" s="68"/>
      <c r="I9" s="68"/>
      <c r="J9" s="68"/>
      <c r="K9" s="68"/>
      <c r="L9" s="68"/>
      <c r="M9" s="68"/>
    </row>
    <row r="10" spans="1:17" ht="15" customHeight="1">
      <c r="A10" s="68"/>
      <c r="B10" s="76" t="s">
        <v>377</v>
      </c>
      <c r="C10" s="459" t="s">
        <v>1272</v>
      </c>
      <c r="D10" s="459"/>
      <c r="E10" s="459"/>
      <c r="F10" s="459"/>
      <c r="G10" s="459"/>
      <c r="H10" s="459"/>
      <c r="I10" s="459"/>
      <c r="J10" s="459"/>
      <c r="K10" s="459"/>
      <c r="L10" s="459"/>
      <c r="M10" s="459"/>
    </row>
    <row r="11" spans="1:17">
      <c r="A11" s="68"/>
      <c r="B11" s="76"/>
      <c r="C11" s="459"/>
      <c r="D11" s="459"/>
      <c r="E11" s="459"/>
      <c r="F11" s="459"/>
      <c r="G11" s="459"/>
      <c r="H11" s="459"/>
      <c r="I11" s="459"/>
      <c r="J11" s="459"/>
      <c r="K11" s="459"/>
      <c r="L11" s="459"/>
      <c r="M11" s="459"/>
    </row>
    <row r="12" spans="1:17">
      <c r="A12" s="68"/>
      <c r="B12" s="84" t="s">
        <v>43</v>
      </c>
      <c r="C12" s="83"/>
      <c r="D12" s="83"/>
      <c r="E12" s="83"/>
      <c r="F12" s="83"/>
      <c r="G12" s="68"/>
      <c r="H12" s="68"/>
      <c r="I12" s="68"/>
      <c r="J12" s="68"/>
      <c r="K12" s="68"/>
      <c r="L12" s="68"/>
      <c r="M12" s="68"/>
      <c r="N12" s="70"/>
      <c r="O12" s="72" t="str">
        <f>IF(Q12="NG","いずれか1つ以上選択してください/","")</f>
        <v/>
      </c>
      <c r="Q12" s="70" t="str">
        <f>IF(AND(C6=1,COUNTIF(B13:B19,"○")=0),"NG","OK")</f>
        <v>OK</v>
      </c>
    </row>
    <row r="13" spans="1:17">
      <c r="A13" s="68"/>
      <c r="B13" s="5"/>
      <c r="C13" s="85" t="s">
        <v>44</v>
      </c>
      <c r="D13" s="90" t="s">
        <v>378</v>
      </c>
      <c r="E13" s="90"/>
      <c r="F13" s="90"/>
      <c r="G13" s="90"/>
      <c r="H13" s="93"/>
      <c r="I13" s="68"/>
      <c r="J13" s="68"/>
      <c r="K13" s="68"/>
      <c r="L13" s="68"/>
      <c r="M13" s="68"/>
      <c r="N13" s="70"/>
    </row>
    <row r="14" spans="1:17">
      <c r="A14" s="68"/>
      <c r="B14" s="5"/>
      <c r="C14" s="85" t="s">
        <v>46</v>
      </c>
      <c r="D14" s="90" t="s">
        <v>379</v>
      </c>
      <c r="E14" s="90"/>
      <c r="F14" s="90"/>
      <c r="G14" s="90"/>
      <c r="H14" s="93"/>
      <c r="I14" s="68"/>
      <c r="J14" s="68"/>
      <c r="K14" s="68"/>
      <c r="L14" s="68"/>
      <c r="M14" s="68"/>
      <c r="N14" s="70"/>
    </row>
    <row r="15" spans="1:17">
      <c r="A15" s="68"/>
      <c r="B15" s="5"/>
      <c r="C15" s="85" t="s">
        <v>48</v>
      </c>
      <c r="D15" s="90" t="s">
        <v>380</v>
      </c>
      <c r="E15" s="90"/>
      <c r="F15" s="90"/>
      <c r="G15" s="90"/>
      <c r="H15" s="93"/>
      <c r="I15" s="68"/>
      <c r="J15" s="68"/>
      <c r="K15" s="68"/>
      <c r="L15" s="68"/>
      <c r="M15" s="68"/>
      <c r="N15" s="70"/>
    </row>
    <row r="16" spans="1:17">
      <c r="A16" s="68"/>
      <c r="B16" s="5"/>
      <c r="C16" s="85" t="s">
        <v>50</v>
      </c>
      <c r="D16" s="90" t="s">
        <v>381</v>
      </c>
      <c r="E16" s="90"/>
      <c r="F16" s="90"/>
      <c r="G16" s="90"/>
      <c r="H16" s="93"/>
      <c r="I16" s="68"/>
      <c r="J16" s="68"/>
      <c r="K16" s="68"/>
      <c r="L16" s="68"/>
      <c r="M16" s="68"/>
      <c r="N16" s="70"/>
    </row>
    <row r="17" spans="1:27">
      <c r="A17" s="68"/>
      <c r="B17" s="5"/>
      <c r="C17" s="85" t="s">
        <v>52</v>
      </c>
      <c r="D17" s="90" t="s">
        <v>382</v>
      </c>
      <c r="E17" s="90"/>
      <c r="F17" s="90"/>
      <c r="G17" s="90"/>
      <c r="H17" s="93"/>
      <c r="I17" s="68"/>
      <c r="J17" s="68"/>
      <c r="K17" s="68"/>
      <c r="L17" s="68"/>
      <c r="M17" s="68"/>
      <c r="N17" s="70"/>
    </row>
    <row r="18" spans="1:27" ht="15.75" customHeight="1">
      <c r="A18" s="68"/>
      <c r="B18" s="5"/>
      <c r="C18" s="85" t="s">
        <v>54</v>
      </c>
      <c r="D18" s="90" t="s">
        <v>383</v>
      </c>
      <c r="E18" s="90"/>
      <c r="F18" s="90"/>
      <c r="G18" s="90"/>
      <c r="H18" s="93"/>
      <c r="I18" s="68"/>
      <c r="J18" s="68"/>
      <c r="K18" s="68"/>
      <c r="L18" s="68"/>
      <c r="M18" s="68"/>
      <c r="N18" s="70"/>
    </row>
    <row r="19" spans="1:27">
      <c r="A19" s="68"/>
      <c r="B19" s="332"/>
      <c r="C19" s="107" t="s">
        <v>71</v>
      </c>
      <c r="D19" s="101" t="s">
        <v>78</v>
      </c>
      <c r="E19" s="101"/>
      <c r="F19" s="101"/>
      <c r="G19" s="101"/>
      <c r="H19" s="102"/>
      <c r="I19" s="68"/>
      <c r="J19" s="68"/>
      <c r="K19" s="68"/>
      <c r="L19" s="68"/>
      <c r="M19" s="68"/>
      <c r="N19" s="70"/>
      <c r="AA19" s="70" t="str">
        <f>IF(OR(B19="○",B19="△"),"","１")</f>
        <v>１</v>
      </c>
    </row>
    <row r="20" spans="1:27">
      <c r="A20" s="68"/>
      <c r="B20" s="333"/>
      <c r="C20" s="193"/>
      <c r="D20" s="458"/>
      <c r="E20" s="458"/>
      <c r="F20" s="458"/>
      <c r="G20" s="458"/>
      <c r="H20" s="458"/>
      <c r="I20" s="68"/>
      <c r="J20" s="68"/>
      <c r="K20" s="68"/>
      <c r="L20" s="68"/>
      <c r="M20" s="68"/>
      <c r="N20" s="70"/>
      <c r="O20" s="72" t="str">
        <f>IF(Q20="NG","その他の内容を入力してください/","")</f>
        <v/>
      </c>
      <c r="Q20" s="70" t="str">
        <f>IF(AND(C6=1,B19="○",TRIM(D20)=""),"NG","OK")</f>
        <v>OK</v>
      </c>
    </row>
    <row r="21" spans="1:27"/>
    <row r="22" spans="1:27" ht="15" customHeight="1">
      <c r="B22" s="76" t="s">
        <v>384</v>
      </c>
      <c r="C22" s="459" t="s">
        <v>1273</v>
      </c>
      <c r="D22" s="459"/>
      <c r="E22" s="459"/>
      <c r="F22" s="459"/>
      <c r="G22" s="459"/>
      <c r="H22" s="459"/>
      <c r="I22" s="459"/>
      <c r="J22" s="459"/>
      <c r="K22" s="459"/>
      <c r="L22" s="459"/>
      <c r="M22" s="459"/>
    </row>
    <row r="23" spans="1:27">
      <c r="B23" s="76"/>
      <c r="C23" s="459"/>
      <c r="D23" s="459"/>
      <c r="E23" s="459"/>
      <c r="F23" s="459"/>
      <c r="G23" s="459"/>
      <c r="H23" s="459"/>
      <c r="I23" s="459"/>
      <c r="J23" s="459"/>
      <c r="K23" s="459"/>
      <c r="L23" s="459"/>
      <c r="M23" s="459"/>
    </row>
    <row r="24" spans="1:27">
      <c r="A24" s="68"/>
      <c r="B24" s="84" t="s">
        <v>43</v>
      </c>
      <c r="C24" s="83"/>
      <c r="D24" s="83"/>
      <c r="E24" s="83"/>
      <c r="F24" s="83"/>
      <c r="G24" s="68"/>
      <c r="H24" s="68"/>
      <c r="I24" s="68"/>
      <c r="J24" s="68"/>
      <c r="K24" s="68"/>
      <c r="L24" s="68"/>
      <c r="M24" s="68"/>
      <c r="N24" s="70"/>
      <c r="O24" s="72" t="str">
        <f>IF(Q24="NG","いずれか1つ以上選択してください/","")</f>
        <v/>
      </c>
      <c r="Q24" s="70" t="str">
        <f>IF(AND(C6=1,COUNTIF(B25:B29,"○")=0),"NG","OK")</f>
        <v>OK</v>
      </c>
    </row>
    <row r="25" spans="1:27">
      <c r="A25" s="68"/>
      <c r="B25" s="5"/>
      <c r="C25" s="85" t="s">
        <v>44</v>
      </c>
      <c r="D25" s="90" t="s">
        <v>385</v>
      </c>
      <c r="E25" s="90"/>
      <c r="F25" s="90"/>
      <c r="G25" s="90"/>
      <c r="H25" s="93"/>
      <c r="I25" s="68"/>
      <c r="J25" s="68"/>
      <c r="K25" s="68"/>
      <c r="L25" s="68"/>
      <c r="M25" s="68"/>
      <c r="N25" s="70"/>
    </row>
    <row r="26" spans="1:27">
      <c r="A26" s="68"/>
      <c r="B26" s="5"/>
      <c r="C26" s="85" t="s">
        <v>46</v>
      </c>
      <c r="D26" s="90" t="s">
        <v>386</v>
      </c>
      <c r="E26" s="90"/>
      <c r="F26" s="90"/>
      <c r="G26" s="90"/>
      <c r="H26" s="93"/>
      <c r="I26" s="68"/>
      <c r="J26" s="68"/>
      <c r="K26" s="68"/>
      <c r="L26" s="68"/>
      <c r="M26" s="68"/>
      <c r="N26" s="70"/>
    </row>
    <row r="27" spans="1:27">
      <c r="A27" s="68"/>
      <c r="B27" s="5"/>
      <c r="C27" s="85" t="s">
        <v>48</v>
      </c>
      <c r="D27" s="90" t="s">
        <v>387</v>
      </c>
      <c r="E27" s="90"/>
      <c r="F27" s="90"/>
      <c r="G27" s="90"/>
      <c r="H27" s="93"/>
      <c r="I27" s="68"/>
      <c r="J27" s="68"/>
      <c r="K27" s="68"/>
      <c r="L27" s="68"/>
      <c r="M27" s="68"/>
      <c r="N27" s="70"/>
    </row>
    <row r="28" spans="1:27">
      <c r="A28" s="68"/>
      <c r="B28" s="5"/>
      <c r="C28" s="85" t="s">
        <v>50</v>
      </c>
      <c r="D28" s="90" t="s">
        <v>388</v>
      </c>
      <c r="E28" s="90"/>
      <c r="F28" s="90"/>
      <c r="G28" s="90"/>
      <c r="H28" s="93"/>
      <c r="I28" s="68"/>
      <c r="J28" s="68"/>
      <c r="K28" s="68"/>
      <c r="L28" s="68"/>
      <c r="M28" s="68"/>
      <c r="N28" s="70"/>
    </row>
    <row r="29" spans="1:27">
      <c r="A29" s="68"/>
      <c r="B29" s="332"/>
      <c r="C29" s="107" t="s">
        <v>257</v>
      </c>
      <c r="D29" s="101" t="s">
        <v>78</v>
      </c>
      <c r="E29" s="101"/>
      <c r="F29" s="101"/>
      <c r="G29" s="101"/>
      <c r="H29" s="102"/>
      <c r="I29" s="68"/>
      <c r="J29" s="68"/>
      <c r="K29" s="68"/>
      <c r="L29" s="68"/>
      <c r="M29" s="68"/>
      <c r="N29" s="70"/>
      <c r="AA29" s="70" t="str">
        <f>IF(OR(B29="○",B29="△"),"","１")</f>
        <v>１</v>
      </c>
    </row>
    <row r="30" spans="1:27">
      <c r="A30" s="68"/>
      <c r="B30" s="333"/>
      <c r="C30" s="193"/>
      <c r="D30" s="458"/>
      <c r="E30" s="458"/>
      <c r="F30" s="458"/>
      <c r="G30" s="458"/>
      <c r="H30" s="458"/>
      <c r="I30" s="68"/>
      <c r="J30" s="68"/>
      <c r="K30" s="68"/>
      <c r="L30" s="68"/>
      <c r="M30" s="68"/>
      <c r="N30" s="70"/>
      <c r="O30" s="72" t="str">
        <f>IF(Q30="NG","その他の内容を入力してください/","")</f>
        <v/>
      </c>
      <c r="Q30" s="70" t="str">
        <f>IF(AND(C6=1,B29="○",TRIM(D30)=""),"NG","OK")</f>
        <v>OK</v>
      </c>
    </row>
    <row r="31" spans="1:27"/>
    <row r="32" spans="1:27" ht="15" customHeight="1">
      <c r="B32" s="76" t="s">
        <v>389</v>
      </c>
      <c r="C32" s="459" t="s">
        <v>1274</v>
      </c>
      <c r="D32" s="459"/>
      <c r="E32" s="459"/>
      <c r="F32" s="459"/>
      <c r="G32" s="459"/>
      <c r="H32" s="459"/>
      <c r="I32" s="459"/>
      <c r="J32" s="459"/>
      <c r="K32" s="459"/>
      <c r="L32" s="459"/>
      <c r="M32" s="459"/>
    </row>
    <row r="33" spans="1:27">
      <c r="B33" s="76"/>
      <c r="C33" s="459"/>
      <c r="D33" s="459"/>
      <c r="E33" s="459"/>
      <c r="F33" s="459"/>
      <c r="G33" s="459"/>
      <c r="H33" s="459"/>
      <c r="I33" s="459"/>
      <c r="J33" s="459"/>
      <c r="K33" s="459"/>
      <c r="L33" s="459"/>
      <c r="M33" s="459"/>
    </row>
    <row r="34" spans="1:27">
      <c r="A34" s="68"/>
      <c r="B34" s="84" t="s">
        <v>43</v>
      </c>
      <c r="C34" s="83"/>
      <c r="D34" s="83"/>
      <c r="E34" s="83"/>
      <c r="F34" s="83"/>
      <c r="G34" s="68"/>
      <c r="H34" s="68"/>
      <c r="I34" s="68"/>
      <c r="J34" s="68"/>
      <c r="K34" s="68"/>
      <c r="L34" s="68"/>
      <c r="M34" s="68"/>
      <c r="N34" s="70"/>
      <c r="O34" s="72" t="str">
        <f>IF(Q34="NG","いずれか1つ以上選択してください/","")</f>
        <v/>
      </c>
      <c r="Q34" s="70" t="str">
        <f>IF(AND(C6=1,COUNTIF(B35:B39,"○")=0),"NG","OK")</f>
        <v>OK</v>
      </c>
    </row>
    <row r="35" spans="1:27">
      <c r="A35" s="68"/>
      <c r="B35" s="5"/>
      <c r="C35" s="85" t="s">
        <v>44</v>
      </c>
      <c r="D35" s="90" t="s">
        <v>390</v>
      </c>
      <c r="E35" s="90"/>
      <c r="F35" s="90"/>
      <c r="G35" s="90"/>
      <c r="H35" s="93"/>
      <c r="I35" s="68"/>
      <c r="J35" s="68"/>
      <c r="K35" s="68"/>
      <c r="L35" s="68"/>
      <c r="M35" s="68"/>
      <c r="N35" s="70"/>
    </row>
    <row r="36" spans="1:27">
      <c r="A36" s="68"/>
      <c r="B36" s="5"/>
      <c r="C36" s="85" t="s">
        <v>46</v>
      </c>
      <c r="D36" s="90" t="s">
        <v>391</v>
      </c>
      <c r="E36" s="90"/>
      <c r="F36" s="90"/>
      <c r="G36" s="90"/>
      <c r="H36" s="93"/>
      <c r="I36" s="68"/>
      <c r="J36" s="68"/>
      <c r="K36" s="68"/>
      <c r="L36" s="68"/>
      <c r="M36" s="68"/>
      <c r="N36" s="70"/>
    </row>
    <row r="37" spans="1:27">
      <c r="A37" s="68"/>
      <c r="B37" s="5"/>
      <c r="C37" s="85" t="s">
        <v>48</v>
      </c>
      <c r="D37" s="90" t="s">
        <v>392</v>
      </c>
      <c r="E37" s="90"/>
      <c r="F37" s="90"/>
      <c r="G37" s="90"/>
      <c r="H37" s="93"/>
      <c r="I37" s="68"/>
      <c r="J37" s="68"/>
      <c r="K37" s="68"/>
      <c r="L37" s="68"/>
      <c r="M37" s="68"/>
      <c r="N37" s="70"/>
    </row>
    <row r="38" spans="1:27">
      <c r="A38" s="68"/>
      <c r="B38" s="5"/>
      <c r="C38" s="85" t="s">
        <v>50</v>
      </c>
      <c r="D38" s="90" t="s">
        <v>393</v>
      </c>
      <c r="E38" s="90"/>
      <c r="F38" s="90"/>
      <c r="G38" s="90"/>
      <c r="H38" s="93"/>
      <c r="I38" s="68"/>
      <c r="J38" s="68"/>
      <c r="K38" s="68"/>
      <c r="L38" s="68"/>
      <c r="M38" s="68"/>
      <c r="N38" s="70"/>
    </row>
    <row r="39" spans="1:27">
      <c r="A39" s="68"/>
      <c r="B39" s="332"/>
      <c r="C39" s="107" t="s">
        <v>52</v>
      </c>
      <c r="D39" s="101" t="s">
        <v>78</v>
      </c>
      <c r="E39" s="101"/>
      <c r="F39" s="101"/>
      <c r="G39" s="101"/>
      <c r="H39" s="102"/>
      <c r="I39" s="68"/>
      <c r="J39" s="68"/>
      <c r="K39" s="68"/>
      <c r="L39" s="68"/>
      <c r="M39" s="68"/>
      <c r="N39" s="70"/>
      <c r="AA39" s="70" t="str">
        <f>IF(OR(B39="○",B39="△"),"","１")</f>
        <v>１</v>
      </c>
    </row>
    <row r="40" spans="1:27">
      <c r="A40" s="68"/>
      <c r="B40" s="333"/>
      <c r="C40" s="193"/>
      <c r="D40" s="458"/>
      <c r="E40" s="458"/>
      <c r="F40" s="458"/>
      <c r="G40" s="458"/>
      <c r="H40" s="458"/>
      <c r="I40" s="68"/>
      <c r="J40" s="68"/>
      <c r="K40" s="68"/>
      <c r="L40" s="68"/>
      <c r="M40" s="68"/>
      <c r="N40" s="70"/>
      <c r="O40" s="72" t="str">
        <f>IF(Q40="NG","その他の内容を入力してください/","")</f>
        <v/>
      </c>
      <c r="Q40" s="70" t="str">
        <f>IF(AND(C6=1,B39="○",TRIM(D40)=""),"NG","OK")</f>
        <v>OK</v>
      </c>
    </row>
    <row r="41" spans="1:27"/>
    <row r="42" spans="1:27" ht="15" customHeight="1">
      <c r="B42" s="76" t="s">
        <v>394</v>
      </c>
      <c r="C42" s="459" t="s">
        <v>1275</v>
      </c>
      <c r="D42" s="459"/>
      <c r="E42" s="459"/>
      <c r="F42" s="459"/>
      <c r="G42" s="459"/>
      <c r="H42" s="459"/>
      <c r="I42" s="459"/>
      <c r="J42" s="459"/>
      <c r="K42" s="459"/>
      <c r="L42" s="459"/>
      <c r="M42" s="459"/>
    </row>
    <row r="43" spans="1:27">
      <c r="B43" s="76"/>
      <c r="C43" s="459"/>
      <c r="D43" s="459"/>
      <c r="E43" s="459"/>
      <c r="F43" s="459"/>
      <c r="G43" s="459"/>
      <c r="H43" s="459"/>
      <c r="I43" s="459"/>
      <c r="J43" s="459"/>
      <c r="K43" s="459"/>
      <c r="L43" s="459"/>
      <c r="M43" s="459"/>
    </row>
    <row r="44" spans="1:27">
      <c r="A44" s="68"/>
      <c r="B44" s="84" t="s">
        <v>43</v>
      </c>
      <c r="C44" s="83"/>
      <c r="D44" s="83"/>
      <c r="E44" s="83"/>
      <c r="F44" s="83"/>
      <c r="G44" s="68"/>
      <c r="H44" s="68"/>
      <c r="I44" s="68"/>
      <c r="J44" s="68"/>
      <c r="K44" s="68"/>
      <c r="L44" s="68"/>
      <c r="M44" s="68"/>
      <c r="N44" s="70"/>
      <c r="O44" s="72" t="str">
        <f>IF(Q44="NG","いずれか1つ以上選択してください/","")</f>
        <v/>
      </c>
      <c r="Q44" s="70" t="str">
        <f>IF(AND(C6=1,COUNTIF(B45:B51,"○")=0),"NG","OK")</f>
        <v>OK</v>
      </c>
    </row>
    <row r="45" spans="1:27">
      <c r="A45" s="68"/>
      <c r="B45" s="5"/>
      <c r="C45" s="85" t="s">
        <v>44</v>
      </c>
      <c r="D45" s="90" t="s">
        <v>395</v>
      </c>
      <c r="E45" s="90"/>
      <c r="F45" s="90"/>
      <c r="G45" s="90"/>
      <c r="H45" s="93"/>
      <c r="I45" s="68"/>
      <c r="J45" s="68"/>
      <c r="K45" s="68"/>
      <c r="L45" s="68"/>
      <c r="M45" s="68"/>
      <c r="N45" s="70"/>
    </row>
    <row r="46" spans="1:27">
      <c r="A46" s="68"/>
      <c r="B46" s="5"/>
      <c r="C46" s="85" t="s">
        <v>46</v>
      </c>
      <c r="D46" s="90" t="s">
        <v>396</v>
      </c>
      <c r="E46" s="90"/>
      <c r="F46" s="90"/>
      <c r="G46" s="90"/>
      <c r="H46" s="93"/>
      <c r="I46" s="68"/>
      <c r="J46" s="68"/>
      <c r="K46" s="68"/>
      <c r="L46" s="68"/>
      <c r="M46" s="68"/>
      <c r="N46" s="70"/>
    </row>
    <row r="47" spans="1:27">
      <c r="A47" s="68"/>
      <c r="B47" s="5"/>
      <c r="C47" s="85" t="s">
        <v>48</v>
      </c>
      <c r="D47" s="90" t="s">
        <v>397</v>
      </c>
      <c r="E47" s="90"/>
      <c r="F47" s="90"/>
      <c r="G47" s="90"/>
      <c r="H47" s="93"/>
      <c r="I47" s="68"/>
      <c r="J47" s="68"/>
      <c r="K47" s="68"/>
      <c r="L47" s="68"/>
      <c r="M47" s="68"/>
      <c r="N47" s="70"/>
    </row>
    <row r="48" spans="1:27">
      <c r="A48" s="68"/>
      <c r="B48" s="5"/>
      <c r="C48" s="85" t="s">
        <v>50</v>
      </c>
      <c r="D48" s="90" t="s">
        <v>398</v>
      </c>
      <c r="E48" s="90"/>
      <c r="F48" s="90"/>
      <c r="G48" s="90"/>
      <c r="H48" s="93"/>
      <c r="I48" s="68"/>
      <c r="J48" s="68"/>
      <c r="K48" s="68"/>
      <c r="L48" s="68"/>
      <c r="M48" s="68"/>
      <c r="N48" s="70"/>
    </row>
    <row r="49" spans="1:27">
      <c r="A49" s="68"/>
      <c r="B49" s="5"/>
      <c r="C49" s="85" t="s">
        <v>52</v>
      </c>
      <c r="D49" s="90" t="s">
        <v>399</v>
      </c>
      <c r="E49" s="90"/>
      <c r="F49" s="90"/>
      <c r="G49" s="90"/>
      <c r="H49" s="93"/>
      <c r="I49" s="68"/>
      <c r="J49" s="68"/>
      <c r="K49" s="68"/>
      <c r="L49" s="68"/>
      <c r="M49" s="68"/>
      <c r="N49" s="70"/>
    </row>
    <row r="50" spans="1:27">
      <c r="A50" s="68"/>
      <c r="B50" s="5"/>
      <c r="C50" s="85" t="s">
        <v>54</v>
      </c>
      <c r="D50" s="90" t="s">
        <v>400</v>
      </c>
      <c r="E50" s="90"/>
      <c r="F50" s="90"/>
      <c r="G50" s="90"/>
      <c r="H50" s="93"/>
      <c r="I50" s="68"/>
      <c r="J50" s="68"/>
      <c r="K50" s="68"/>
      <c r="L50" s="68"/>
      <c r="M50" s="68"/>
      <c r="N50" s="70"/>
    </row>
    <row r="51" spans="1:27">
      <c r="A51" s="68"/>
      <c r="B51" s="332"/>
      <c r="C51" s="107" t="s">
        <v>71</v>
      </c>
      <c r="D51" s="101" t="s">
        <v>78</v>
      </c>
      <c r="E51" s="101"/>
      <c r="F51" s="101"/>
      <c r="G51" s="101"/>
      <c r="H51" s="102"/>
      <c r="I51" s="68"/>
      <c r="J51" s="68"/>
      <c r="K51" s="68"/>
      <c r="L51" s="68"/>
      <c r="M51" s="68"/>
      <c r="N51" s="70"/>
      <c r="AA51" s="70" t="str">
        <f>IF(OR(B51="○",B51="△"),"","１")</f>
        <v>１</v>
      </c>
    </row>
    <row r="52" spans="1:27">
      <c r="A52" s="68"/>
      <c r="B52" s="333"/>
      <c r="C52" s="193"/>
      <c r="D52" s="458"/>
      <c r="E52" s="458"/>
      <c r="F52" s="458"/>
      <c r="G52" s="458"/>
      <c r="H52" s="458"/>
      <c r="I52" s="68"/>
      <c r="J52" s="68"/>
      <c r="K52" s="68"/>
      <c r="L52" s="68"/>
      <c r="M52" s="68"/>
      <c r="N52" s="70"/>
      <c r="O52" s="72" t="str">
        <f>IF(Q52="NG","その他の内容を入力してください/","")</f>
        <v/>
      </c>
      <c r="Q52" s="70" t="str">
        <f>IF(AND(C6=1,B51="○",TRIM(D52)=""),"NG","OK")</f>
        <v>OK</v>
      </c>
    </row>
    <row r="53" spans="1:27"/>
    <row r="54" spans="1:27" ht="15" customHeight="1">
      <c r="B54" s="76" t="s">
        <v>401</v>
      </c>
      <c r="C54" s="459" t="s">
        <v>1276</v>
      </c>
      <c r="D54" s="459"/>
      <c r="E54" s="459"/>
      <c r="F54" s="459"/>
      <c r="G54" s="459"/>
      <c r="H54" s="459"/>
      <c r="I54" s="459"/>
      <c r="J54" s="459"/>
      <c r="K54" s="459"/>
      <c r="L54" s="459"/>
      <c r="M54" s="459"/>
    </row>
    <row r="55" spans="1:27">
      <c r="B55" s="76"/>
      <c r="C55" s="459"/>
      <c r="D55" s="459"/>
      <c r="E55" s="459"/>
      <c r="F55" s="459"/>
      <c r="G55" s="459"/>
      <c r="H55" s="459"/>
      <c r="I55" s="459"/>
      <c r="J55" s="459"/>
      <c r="K55" s="459"/>
      <c r="L55" s="459"/>
      <c r="M55" s="459"/>
    </row>
    <row r="56" spans="1:27">
      <c r="A56" s="68"/>
      <c r="B56" s="84" t="s">
        <v>43</v>
      </c>
      <c r="C56" s="83"/>
      <c r="D56" s="83"/>
      <c r="E56" s="83"/>
      <c r="F56" s="83"/>
      <c r="G56" s="68"/>
      <c r="H56" s="68"/>
      <c r="I56" s="68"/>
      <c r="J56" s="68"/>
      <c r="K56" s="68"/>
      <c r="L56" s="68"/>
      <c r="M56" s="68"/>
      <c r="N56" s="70"/>
      <c r="O56" s="72" t="str">
        <f>IF(Q56="NG","いずれか1つ以上選択してください/","")</f>
        <v>いずれか1つ以上選択してください/</v>
      </c>
      <c r="Q56" s="70" t="str">
        <f>IF(COUNTIF(B57:B63,"○")=0,"NG","OK")</f>
        <v>NG</v>
      </c>
    </row>
    <row r="57" spans="1:27">
      <c r="A57" s="68"/>
      <c r="B57" s="5"/>
      <c r="C57" s="85" t="s">
        <v>44</v>
      </c>
      <c r="D57" s="90" t="s">
        <v>402</v>
      </c>
      <c r="E57" s="90"/>
      <c r="F57" s="90"/>
      <c r="G57" s="90"/>
      <c r="H57" s="93"/>
      <c r="I57" s="68"/>
      <c r="J57" s="68"/>
      <c r="K57" s="68"/>
      <c r="L57" s="68"/>
      <c r="M57" s="68"/>
      <c r="N57" s="70"/>
    </row>
    <row r="58" spans="1:27">
      <c r="A58" s="68"/>
      <c r="B58" s="5"/>
      <c r="C58" s="85" t="s">
        <v>46</v>
      </c>
      <c r="D58" s="90" t="s">
        <v>403</v>
      </c>
      <c r="E58" s="90"/>
      <c r="F58" s="90"/>
      <c r="G58" s="90"/>
      <c r="H58" s="93"/>
      <c r="I58" s="68"/>
      <c r="J58" s="68"/>
      <c r="K58" s="68"/>
      <c r="L58" s="68"/>
      <c r="M58" s="68"/>
      <c r="N58" s="70"/>
    </row>
    <row r="59" spans="1:27">
      <c r="A59" s="68"/>
      <c r="B59" s="5"/>
      <c r="C59" s="85" t="s">
        <v>48</v>
      </c>
      <c r="D59" s="90" t="s">
        <v>404</v>
      </c>
      <c r="E59" s="90"/>
      <c r="F59" s="90"/>
      <c r="G59" s="90"/>
      <c r="H59" s="93"/>
      <c r="I59" s="68"/>
      <c r="J59" s="68"/>
      <c r="K59" s="68"/>
      <c r="L59" s="68"/>
      <c r="M59" s="68"/>
      <c r="N59" s="70"/>
    </row>
    <row r="60" spans="1:27">
      <c r="A60" s="68"/>
      <c r="B60" s="5"/>
      <c r="C60" s="85" t="s">
        <v>50</v>
      </c>
      <c r="D60" s="90" t="s">
        <v>405</v>
      </c>
      <c r="E60" s="90"/>
      <c r="F60" s="90"/>
      <c r="G60" s="90"/>
      <c r="H60" s="93"/>
      <c r="I60" s="68"/>
      <c r="J60" s="68"/>
      <c r="K60" s="68"/>
      <c r="L60" s="68"/>
      <c r="M60" s="68"/>
      <c r="N60" s="70"/>
    </row>
    <row r="61" spans="1:27">
      <c r="A61" s="68"/>
      <c r="B61" s="5"/>
      <c r="C61" s="85" t="s">
        <v>52</v>
      </c>
      <c r="D61" s="90" t="s">
        <v>406</v>
      </c>
      <c r="E61" s="90"/>
      <c r="F61" s="90"/>
      <c r="G61" s="90"/>
      <c r="H61" s="93"/>
      <c r="I61" s="68"/>
      <c r="J61" s="68"/>
      <c r="K61" s="68"/>
      <c r="L61" s="68"/>
      <c r="M61" s="68"/>
      <c r="N61" s="70"/>
    </row>
    <row r="62" spans="1:27" ht="15.75" customHeight="1">
      <c r="A62" s="68"/>
      <c r="B62" s="5"/>
      <c r="C62" s="85" t="s">
        <v>54</v>
      </c>
      <c r="D62" s="90" t="s">
        <v>230</v>
      </c>
      <c r="E62" s="90"/>
      <c r="F62" s="90"/>
      <c r="G62" s="90"/>
      <c r="H62" s="93"/>
      <c r="I62" s="68"/>
      <c r="J62" s="68"/>
      <c r="K62" s="68"/>
      <c r="L62" s="68"/>
      <c r="M62" s="68"/>
      <c r="N62" s="70"/>
    </row>
    <row r="63" spans="1:27">
      <c r="A63" s="68"/>
      <c r="B63" s="332"/>
      <c r="C63" s="107" t="s">
        <v>71</v>
      </c>
      <c r="D63" s="101" t="s">
        <v>78</v>
      </c>
      <c r="E63" s="101"/>
      <c r="F63" s="101"/>
      <c r="G63" s="101"/>
      <c r="H63" s="102"/>
      <c r="I63" s="68"/>
      <c r="J63" s="68"/>
      <c r="K63" s="68"/>
      <c r="L63" s="68"/>
      <c r="M63" s="68"/>
      <c r="N63" s="70"/>
      <c r="AA63" s="70" t="str">
        <f>IF(OR(B63="○",B63="△"),"","１")</f>
        <v>１</v>
      </c>
    </row>
    <row r="64" spans="1:27">
      <c r="A64" s="68"/>
      <c r="B64" s="333"/>
      <c r="C64" s="193"/>
      <c r="D64" s="458"/>
      <c r="E64" s="458"/>
      <c r="F64" s="458"/>
      <c r="G64" s="458"/>
      <c r="H64" s="458"/>
      <c r="I64" s="68"/>
      <c r="J64" s="68"/>
      <c r="K64" s="68"/>
      <c r="L64" s="68"/>
      <c r="M64" s="68"/>
      <c r="N64" s="70"/>
      <c r="O64" s="72" t="str">
        <f>IF(Q64="NG","その他の内容を入力してください/","")</f>
        <v/>
      </c>
      <c r="Q64" s="70" t="str">
        <f>IF(AND(B63="○",TRIM(D64)=""),"NG","OK")</f>
        <v>OK</v>
      </c>
    </row>
    <row r="65" spans="2:12">
      <c r="J65" s="68"/>
      <c r="K65" s="68"/>
      <c r="L65" s="68"/>
    </row>
    <row r="66" spans="2:12">
      <c r="B66" s="178" t="s">
        <v>81</v>
      </c>
    </row>
    <row r="67" spans="2:12"/>
    <row r="68" spans="2:12"/>
    <row r="69" spans="2:12"/>
    <row r="70" spans="2:12"/>
    <row r="71" spans="2:12"/>
  </sheetData>
  <sheetProtection algorithmName="SHA-512" hashValue="tVEYrsxA9oQC0ayJGIZtGT74DXEDus6BNN8XdNwKvu0MkFxeaYRkpGGBxPyxlCOa95+mrK274ailQp/K722Zqg==" saltValue="oYCzC6W2QezsvAuxbAGBiA==" spinCount="100000" sheet="1" objects="1" scenarios="1"/>
  <mergeCells count="16">
    <mergeCell ref="C4:M5"/>
    <mergeCell ref="C10:M11"/>
    <mergeCell ref="C22:M23"/>
    <mergeCell ref="C32:M33"/>
    <mergeCell ref="C42:M43"/>
    <mergeCell ref="B51:B52"/>
    <mergeCell ref="D52:H52"/>
    <mergeCell ref="B63:B64"/>
    <mergeCell ref="D64:H64"/>
    <mergeCell ref="B19:B20"/>
    <mergeCell ref="D20:H20"/>
    <mergeCell ref="B29:B30"/>
    <mergeCell ref="D30:H30"/>
    <mergeCell ref="B39:B40"/>
    <mergeCell ref="D40:H40"/>
    <mergeCell ref="C54:M55"/>
  </mergeCells>
  <phoneticPr fontId="2"/>
  <conditionalFormatting sqref="A10:N53">
    <cfRule type="expression" dxfId="33" priority="1">
      <formula>$C$6=2</formula>
    </cfRule>
  </conditionalFormatting>
  <conditionalFormatting sqref="D52">
    <cfRule type="expression" dxfId="32" priority="5">
      <formula>$AA$51="１"</formula>
    </cfRule>
  </conditionalFormatting>
  <conditionalFormatting sqref="D20:H20">
    <cfRule type="expression" dxfId="31" priority="11">
      <formula>$B$19&lt;&gt;"○"</formula>
    </cfRule>
  </conditionalFormatting>
  <conditionalFormatting sqref="D30:H30">
    <cfRule type="expression" dxfId="30" priority="12">
      <formula>$B$29&lt;&gt;"○"</formula>
    </cfRule>
  </conditionalFormatting>
  <conditionalFormatting sqref="D40:H40">
    <cfRule type="expression" dxfId="29" priority="13">
      <formula>$B$39&lt;&gt;"○"</formula>
    </cfRule>
  </conditionalFormatting>
  <conditionalFormatting sqref="D64:H64">
    <cfRule type="expression" dxfId="28" priority="14">
      <formula>$B$63&lt;&gt;"○"</formula>
    </cfRule>
  </conditionalFormatting>
  <dataValidations count="2">
    <dataValidation type="list" allowBlank="1" showInputMessage="1" showErrorMessage="1" sqref="B25:B29 B35:B39 B13:B19 B45:B51 B57:B63" xr:uid="{CCB6A3DB-5CAB-4415-8545-767E6255BD64}">
      <formula1>"○,　"</formula1>
    </dataValidation>
    <dataValidation type="list" allowBlank="1" showInputMessage="1" showErrorMessage="1" sqref="C6" xr:uid="{D0651392-880D-4D7F-9E33-2112891E48C9}">
      <formula1>"1,2"</formula1>
    </dataValidation>
  </dataValidations>
  <hyperlinks>
    <hyperlink ref="B66" location="基本情報!A1" display="⇒基本情報へ戻る" xr:uid="{6A6DD59A-66D3-4CD7-92A7-BCF806061E01}"/>
  </hyperlinks>
  <pageMargins left="0.7" right="0.7" top="0.75" bottom="0.75" header="0.3" footer="0.3"/>
  <pageSetup paperSize="9" scale="69" orientation="portrait" r:id="rId1"/>
  <colBreaks count="1" manualBreakCount="1">
    <brk id="14" max="1048575" man="1"/>
  </colBreaks>
  <ignoredErrors>
    <ignoredError sqref="B7:M9 B21:M21 C13:M19 C20 I20:M20 B31:M31 I30:M30 B41:M41 I40:M40 B53:M53 I52:M52 I64:M64 C35:M39 D49:M51 C57:M58 B12:M12 B24:M24 B34:M34 B44:M44 B56:M56 C25:M25 D28:M29 C26 E26:M26 C61:M63 C59:C60 E59:M60 C45:M4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40EC4-B454-4945-BFF1-06DA7663B2B9}">
  <dimension ref="A1:Z88"/>
  <sheetViews>
    <sheetView showGridLines="0" zoomScaleNormal="100" workbookViewId="0"/>
  </sheetViews>
  <sheetFormatPr defaultColWidth="0" defaultRowHeight="15.75" zeroHeight="1"/>
  <cols>
    <col min="1" max="1" width="3.625" style="74" customWidth="1"/>
    <col min="2" max="2" width="8.25" style="74" customWidth="1"/>
    <col min="3" max="3" width="8.125" style="74" customWidth="1"/>
    <col min="4" max="12" width="8.625" style="74" customWidth="1"/>
    <col min="13" max="13" width="18.75" style="74" customWidth="1"/>
    <col min="14" max="14" width="16.125" style="74" customWidth="1"/>
    <col min="15" max="15" width="8.75" style="74" customWidth="1"/>
    <col min="16" max="16" width="7.625" style="74" customWidth="1"/>
    <col min="17" max="17" width="12.75" style="74" customWidth="1"/>
    <col min="18" max="18" width="46.375" style="72" customWidth="1"/>
    <col min="19" max="26" width="0" style="70" hidden="1" customWidth="1"/>
    <col min="27" max="16384" width="8.625" style="70" hidden="1"/>
  </cols>
  <sheetData>
    <row r="1" spans="1:20">
      <c r="A1" s="68"/>
      <c r="B1" s="68"/>
      <c r="C1" s="68"/>
      <c r="D1" s="68"/>
      <c r="E1" s="68"/>
      <c r="F1" s="68"/>
      <c r="G1" s="68"/>
      <c r="H1" s="68"/>
      <c r="I1" s="68"/>
      <c r="J1" s="68"/>
      <c r="K1" s="68"/>
      <c r="L1" s="68"/>
      <c r="M1" s="68"/>
      <c r="N1" s="68"/>
      <c r="O1" s="68"/>
      <c r="P1" s="68"/>
      <c r="T1" s="70" t="s">
        <v>1071</v>
      </c>
    </row>
    <row r="2" spans="1:20" ht="16.5">
      <c r="A2" s="68"/>
      <c r="B2" s="179" t="s">
        <v>619</v>
      </c>
      <c r="C2" s="68"/>
      <c r="D2" s="68"/>
      <c r="F2" s="68"/>
      <c r="G2" s="68"/>
      <c r="H2" s="68"/>
      <c r="I2" s="68"/>
      <c r="J2" s="68"/>
      <c r="K2" s="68"/>
      <c r="L2" s="68"/>
      <c r="M2" s="68"/>
      <c r="N2" s="68"/>
      <c r="O2" s="68"/>
      <c r="P2" s="68"/>
      <c r="Q2" s="68"/>
    </row>
    <row r="3" spans="1:20" ht="16.5">
      <c r="A3" s="68"/>
      <c r="B3" s="179" t="s">
        <v>1294</v>
      </c>
      <c r="C3" s="68"/>
      <c r="D3" s="68"/>
      <c r="F3" s="68"/>
      <c r="G3" s="68"/>
      <c r="H3" s="68"/>
      <c r="I3" s="68"/>
      <c r="J3" s="68"/>
      <c r="K3" s="68"/>
      <c r="L3" s="68"/>
      <c r="M3" s="68"/>
      <c r="N3" s="68"/>
      <c r="O3" s="68"/>
      <c r="P3" s="68"/>
      <c r="Q3" s="68"/>
    </row>
    <row r="4" spans="1:20" ht="16.5">
      <c r="A4" s="68"/>
      <c r="B4" s="179"/>
      <c r="C4" s="68"/>
      <c r="D4" s="68"/>
      <c r="F4" s="68"/>
      <c r="G4" s="68"/>
      <c r="H4" s="68"/>
      <c r="I4" s="68"/>
      <c r="J4" s="68"/>
      <c r="K4" s="68"/>
      <c r="L4" s="68"/>
      <c r="M4" s="68"/>
      <c r="N4" s="68"/>
      <c r="O4" s="68"/>
      <c r="P4" s="68"/>
      <c r="Q4" s="68"/>
    </row>
    <row r="5" spans="1:20">
      <c r="A5" s="68"/>
      <c r="B5" s="173" t="s">
        <v>407</v>
      </c>
      <c r="C5" s="76" t="s">
        <v>1278</v>
      </c>
      <c r="D5" s="68"/>
      <c r="F5" s="68"/>
      <c r="G5" s="68"/>
      <c r="H5" s="68"/>
      <c r="I5" s="68"/>
      <c r="J5" s="68"/>
      <c r="K5" s="68"/>
      <c r="L5" s="68"/>
      <c r="M5" s="68"/>
      <c r="N5" s="68"/>
      <c r="O5" s="68"/>
      <c r="P5" s="68"/>
      <c r="Q5" s="68"/>
      <c r="T5" s="70" t="s">
        <v>408</v>
      </c>
    </row>
    <row r="6" spans="1:20">
      <c r="A6" s="68"/>
      <c r="B6" s="84" t="s">
        <v>43</v>
      </c>
      <c r="C6" s="2"/>
      <c r="D6" s="83"/>
      <c r="E6" s="83"/>
      <c r="F6" s="83"/>
      <c r="G6" s="83"/>
      <c r="H6" s="83"/>
      <c r="I6" s="174"/>
      <c r="J6" s="174"/>
      <c r="K6" s="174"/>
      <c r="L6" s="174"/>
      <c r="M6" s="174"/>
      <c r="N6" s="174"/>
      <c r="O6" s="174"/>
      <c r="P6" s="174"/>
      <c r="Q6" s="68"/>
      <c r="R6" s="72" t="str">
        <f>IF(S6="NG","収集運搬方法を選択してください/","")</f>
        <v>収集運搬方法を選択してください/</v>
      </c>
      <c r="S6" s="70" t="str">
        <f>IF(C6=4,"OK",IF(C6="","NG","OK"))</f>
        <v>NG</v>
      </c>
      <c r="T6" s="180">
        <f>IF(C6=4,1,0)</f>
        <v>0</v>
      </c>
    </row>
    <row r="7" spans="1:20">
      <c r="A7" s="68"/>
      <c r="B7" s="85" t="s">
        <v>44</v>
      </c>
      <c r="C7" s="86" t="s">
        <v>409</v>
      </c>
      <c r="D7" s="87"/>
      <c r="E7" s="88"/>
      <c r="F7" s="88"/>
      <c r="G7" s="88"/>
      <c r="H7" s="88"/>
      <c r="I7" s="88"/>
      <c r="J7" s="89"/>
      <c r="K7" s="174"/>
      <c r="L7" s="174"/>
      <c r="M7" s="174"/>
      <c r="N7" s="174"/>
      <c r="O7" s="174"/>
      <c r="P7" s="174"/>
      <c r="Q7" s="68"/>
    </row>
    <row r="8" spans="1:20">
      <c r="A8" s="68"/>
      <c r="B8" s="85" t="s">
        <v>46</v>
      </c>
      <c r="C8" s="86" t="s">
        <v>410</v>
      </c>
      <c r="D8" s="87"/>
      <c r="E8" s="88"/>
      <c r="F8" s="88"/>
      <c r="G8" s="88"/>
      <c r="H8" s="88"/>
      <c r="I8" s="88"/>
      <c r="J8" s="89"/>
      <c r="K8" s="174"/>
      <c r="L8" s="174"/>
      <c r="M8" s="174"/>
      <c r="N8" s="174"/>
      <c r="O8" s="174"/>
      <c r="P8" s="174"/>
      <c r="Q8" s="68"/>
    </row>
    <row r="9" spans="1:20">
      <c r="A9" s="68"/>
      <c r="B9" s="85" t="s">
        <v>48</v>
      </c>
      <c r="C9" s="86" t="s">
        <v>411</v>
      </c>
      <c r="D9" s="87"/>
      <c r="E9" s="88"/>
      <c r="F9" s="88"/>
      <c r="G9" s="88"/>
      <c r="H9" s="88"/>
      <c r="I9" s="88"/>
      <c r="J9" s="89"/>
      <c r="K9" s="174"/>
      <c r="L9" s="174"/>
      <c r="M9" s="174"/>
      <c r="N9" s="174"/>
      <c r="O9" s="174"/>
      <c r="P9" s="174"/>
      <c r="Q9" s="68"/>
    </row>
    <row r="10" spans="1:20">
      <c r="A10" s="68"/>
      <c r="B10" s="85" t="s">
        <v>50</v>
      </c>
      <c r="C10" s="86" t="s">
        <v>412</v>
      </c>
      <c r="D10" s="87"/>
      <c r="E10" s="88"/>
      <c r="F10" s="88"/>
      <c r="G10" s="88"/>
      <c r="H10" s="88"/>
      <c r="I10" s="88"/>
      <c r="J10" s="89"/>
      <c r="K10" s="174"/>
      <c r="L10" s="174"/>
      <c r="M10" s="174"/>
      <c r="N10" s="174"/>
      <c r="O10" s="174"/>
      <c r="P10" s="174"/>
      <c r="Q10" s="68"/>
    </row>
    <row r="11" spans="1:20">
      <c r="A11" s="68"/>
      <c r="B11" s="517" t="s">
        <v>52</v>
      </c>
      <c r="C11" s="86" t="s">
        <v>320</v>
      </c>
      <c r="D11" s="87"/>
      <c r="E11" s="88"/>
      <c r="F11" s="88"/>
      <c r="G11" s="88"/>
      <c r="H11" s="88"/>
      <c r="I11" s="88"/>
      <c r="J11" s="89"/>
      <c r="K11" s="174"/>
      <c r="L11" s="174"/>
      <c r="M11" s="174"/>
      <c r="N11" s="174"/>
      <c r="O11" s="174"/>
      <c r="P11" s="174"/>
      <c r="Q11" s="68"/>
    </row>
    <row r="12" spans="1:20" ht="16.350000000000001" customHeight="1">
      <c r="A12" s="68"/>
      <c r="B12" s="518"/>
      <c r="C12" s="516"/>
      <c r="D12" s="516"/>
      <c r="E12" s="516"/>
      <c r="F12" s="516"/>
      <c r="G12" s="516"/>
      <c r="H12" s="516"/>
      <c r="I12" s="516"/>
      <c r="J12" s="516"/>
      <c r="K12" s="68"/>
      <c r="L12" s="68"/>
      <c r="M12" s="68"/>
      <c r="N12" s="68"/>
      <c r="O12" s="68"/>
      <c r="P12" s="68"/>
      <c r="Q12" s="68"/>
      <c r="R12" s="72" t="str">
        <f>IF(T12="NG","その他の内容を入力してください/","")</f>
        <v/>
      </c>
      <c r="T12" s="70" t="str">
        <f>IF(AND(C6=5,TRIM(C12)=""),"NG","OK")</f>
        <v>OK</v>
      </c>
    </row>
    <row r="13" spans="1:20" ht="16.5">
      <c r="A13" s="68"/>
      <c r="B13" s="179"/>
      <c r="C13" s="68"/>
      <c r="D13" s="68"/>
      <c r="F13" s="68"/>
      <c r="G13" s="68"/>
      <c r="H13" s="68"/>
      <c r="I13" s="68"/>
      <c r="J13" s="68"/>
      <c r="K13" s="68"/>
      <c r="L13" s="68"/>
      <c r="M13" s="68"/>
      <c r="N13" s="68"/>
      <c r="O13" s="68"/>
      <c r="P13" s="68"/>
      <c r="Q13" s="68"/>
    </row>
    <row r="14" spans="1:20" ht="15" customHeight="1">
      <c r="A14" s="68"/>
      <c r="B14" s="174" t="s">
        <v>413</v>
      </c>
      <c r="C14" s="456" t="s">
        <v>1279</v>
      </c>
      <c r="D14" s="456"/>
      <c r="E14" s="456"/>
      <c r="F14" s="456"/>
      <c r="G14" s="456"/>
      <c r="H14" s="456"/>
      <c r="I14" s="456"/>
      <c r="J14" s="456"/>
      <c r="K14" s="456"/>
      <c r="L14" s="456"/>
      <c r="M14" s="456"/>
      <c r="N14" s="456"/>
      <c r="O14" s="456"/>
      <c r="P14" s="456"/>
      <c r="Q14" s="456"/>
    </row>
    <row r="15" spans="1:20">
      <c r="A15" s="68"/>
      <c r="B15" s="76"/>
      <c r="C15" s="456"/>
      <c r="D15" s="456"/>
      <c r="E15" s="456"/>
      <c r="F15" s="456"/>
      <c r="G15" s="456"/>
      <c r="H15" s="456"/>
      <c r="I15" s="456"/>
      <c r="J15" s="456"/>
      <c r="K15" s="456"/>
      <c r="L15" s="456"/>
      <c r="M15" s="456"/>
      <c r="N15" s="456"/>
      <c r="O15" s="456"/>
      <c r="P15" s="456"/>
      <c r="Q15" s="456"/>
    </row>
    <row r="16" spans="1:20" ht="18.600000000000001" customHeight="1">
      <c r="A16" s="68"/>
      <c r="B16" s="76"/>
      <c r="C16" s="456"/>
      <c r="D16" s="456"/>
      <c r="E16" s="456"/>
      <c r="F16" s="456"/>
      <c r="G16" s="456"/>
      <c r="H16" s="456"/>
      <c r="I16" s="456"/>
      <c r="J16" s="456"/>
      <c r="K16" s="456"/>
      <c r="L16" s="456"/>
      <c r="M16" s="456"/>
      <c r="N16" s="456"/>
      <c r="O16" s="456"/>
      <c r="P16" s="456"/>
      <c r="Q16" s="456"/>
    </row>
    <row r="17" spans="1:20">
      <c r="A17" s="68"/>
      <c r="B17" s="76"/>
      <c r="C17" s="70"/>
      <c r="D17" s="175"/>
      <c r="E17" s="175"/>
      <c r="F17" s="175"/>
      <c r="G17" s="175"/>
      <c r="H17" s="175"/>
      <c r="I17" s="175"/>
      <c r="J17" s="175"/>
      <c r="K17" s="175"/>
      <c r="L17" s="175"/>
      <c r="M17" s="175"/>
      <c r="N17" s="175"/>
      <c r="O17" s="175"/>
      <c r="P17" s="175"/>
    </row>
    <row r="18" spans="1:20" ht="16.350000000000001" customHeight="1">
      <c r="A18" s="68"/>
      <c r="B18" s="68"/>
      <c r="C18" s="181" t="s">
        <v>414</v>
      </c>
      <c r="D18" s="506" t="s">
        <v>415</v>
      </c>
      <c r="E18" s="506"/>
      <c r="F18" s="506" t="s">
        <v>416</v>
      </c>
      <c r="G18" s="506"/>
      <c r="H18" s="506"/>
      <c r="I18" s="506"/>
      <c r="J18" s="506" t="s">
        <v>417</v>
      </c>
      <c r="K18" s="506"/>
      <c r="L18" s="506" t="s">
        <v>633</v>
      </c>
      <c r="M18" s="506"/>
      <c r="N18" s="506" t="s">
        <v>418</v>
      </c>
      <c r="O18" s="506"/>
      <c r="P18" s="505" t="s">
        <v>419</v>
      </c>
      <c r="Q18" s="505"/>
      <c r="R18" s="498" t="str">
        <f>IF(T18="NG","2023～2025年度で直近順に最大５つまで回答を記入してください/","")</f>
        <v>2023～2025年度で直近順に最大５つまで回答を記入してください/</v>
      </c>
      <c r="T18" s="70" t="str">
        <f>IF($C$6=4,"OK",IF(COUNTA(D23:D42,F23:F42,H23:H42,J23:J42,L23:L42,N23:N42,P23:P42)=0,"NG","OK"))</f>
        <v>NG</v>
      </c>
    </row>
    <row r="19" spans="1:20" ht="16.350000000000001" customHeight="1">
      <c r="A19" s="68"/>
      <c r="B19" s="68"/>
      <c r="C19" s="509" t="s">
        <v>420</v>
      </c>
      <c r="D19" s="523">
        <v>2025</v>
      </c>
      <c r="E19" s="505" t="s">
        <v>421</v>
      </c>
      <c r="F19" s="520">
        <v>200</v>
      </c>
      <c r="G19" s="505" t="s">
        <v>196</v>
      </c>
      <c r="H19" s="520">
        <v>10</v>
      </c>
      <c r="I19" s="505" t="s">
        <v>195</v>
      </c>
      <c r="J19" s="520">
        <v>50</v>
      </c>
      <c r="K19" s="505" t="s">
        <v>422</v>
      </c>
      <c r="L19" s="507">
        <v>1</v>
      </c>
      <c r="M19" s="183" t="s">
        <v>634</v>
      </c>
      <c r="N19" s="520">
        <v>30000</v>
      </c>
      <c r="O19" s="505" t="s">
        <v>423</v>
      </c>
      <c r="P19" s="507">
        <v>1</v>
      </c>
      <c r="Q19" s="499" t="s">
        <v>424</v>
      </c>
      <c r="R19" s="498"/>
    </row>
    <row r="20" spans="1:20" ht="16.350000000000001" customHeight="1">
      <c r="A20" s="68"/>
      <c r="B20" s="68"/>
      <c r="C20" s="509"/>
      <c r="D20" s="523"/>
      <c r="E20" s="505"/>
      <c r="F20" s="520"/>
      <c r="G20" s="505"/>
      <c r="H20" s="520"/>
      <c r="I20" s="505"/>
      <c r="J20" s="520"/>
      <c r="K20" s="505"/>
      <c r="L20" s="507"/>
      <c r="M20" s="183" t="s">
        <v>635</v>
      </c>
      <c r="N20" s="520"/>
      <c r="O20" s="505"/>
      <c r="P20" s="507"/>
      <c r="Q20" s="500"/>
    </row>
    <row r="21" spans="1:20" ht="16.350000000000001" customHeight="1">
      <c r="A21" s="68"/>
      <c r="B21" s="68"/>
      <c r="C21" s="509"/>
      <c r="D21" s="523"/>
      <c r="E21" s="505"/>
      <c r="F21" s="520"/>
      <c r="G21" s="505"/>
      <c r="H21" s="520"/>
      <c r="I21" s="505"/>
      <c r="J21" s="520"/>
      <c r="K21" s="505"/>
      <c r="L21" s="507"/>
      <c r="M21" s="183" t="s">
        <v>636</v>
      </c>
      <c r="N21" s="520"/>
      <c r="O21" s="505"/>
      <c r="P21" s="507"/>
      <c r="Q21" s="499" t="s">
        <v>425</v>
      </c>
    </row>
    <row r="22" spans="1:20" ht="16.350000000000001" customHeight="1">
      <c r="A22" s="68"/>
      <c r="B22" s="68"/>
      <c r="C22" s="522"/>
      <c r="D22" s="523"/>
      <c r="E22" s="505"/>
      <c r="F22" s="520"/>
      <c r="G22" s="505"/>
      <c r="H22" s="520"/>
      <c r="I22" s="505"/>
      <c r="J22" s="520"/>
      <c r="K22" s="505"/>
      <c r="L22" s="507"/>
      <c r="M22" s="183" t="s">
        <v>620</v>
      </c>
      <c r="N22" s="520"/>
      <c r="O22" s="505"/>
      <c r="P22" s="507"/>
      <c r="Q22" s="500"/>
    </row>
    <row r="23" spans="1:20">
      <c r="A23" s="68"/>
      <c r="C23" s="509" t="s">
        <v>44</v>
      </c>
      <c r="D23" s="519"/>
      <c r="E23" s="505" t="s">
        <v>421</v>
      </c>
      <c r="F23" s="508"/>
      <c r="G23" s="505" t="s">
        <v>196</v>
      </c>
      <c r="H23" s="508"/>
      <c r="I23" s="505" t="s">
        <v>195</v>
      </c>
      <c r="J23" s="508"/>
      <c r="K23" s="505" t="s">
        <v>422</v>
      </c>
      <c r="L23" s="504"/>
      <c r="M23" s="183" t="s">
        <v>634</v>
      </c>
      <c r="N23" s="508"/>
      <c r="O23" s="505" t="s">
        <v>423</v>
      </c>
      <c r="P23" s="513"/>
      <c r="Q23" s="499" t="s">
        <v>424</v>
      </c>
    </row>
    <row r="24" spans="1:20">
      <c r="A24" s="68"/>
      <c r="C24" s="509"/>
      <c r="D24" s="519"/>
      <c r="E24" s="505"/>
      <c r="F24" s="508"/>
      <c r="G24" s="505"/>
      <c r="H24" s="508"/>
      <c r="I24" s="505"/>
      <c r="J24" s="508"/>
      <c r="K24" s="505"/>
      <c r="L24" s="504"/>
      <c r="M24" s="183" t="s">
        <v>635</v>
      </c>
      <c r="N24" s="508"/>
      <c r="O24" s="505"/>
      <c r="P24" s="513"/>
      <c r="Q24" s="500"/>
    </row>
    <row r="25" spans="1:20">
      <c r="A25" s="68"/>
      <c r="C25" s="509"/>
      <c r="D25" s="519"/>
      <c r="E25" s="505"/>
      <c r="F25" s="508"/>
      <c r="G25" s="505"/>
      <c r="H25" s="508"/>
      <c r="I25" s="505"/>
      <c r="J25" s="508"/>
      <c r="K25" s="505"/>
      <c r="L25" s="504"/>
      <c r="M25" s="183" t="s">
        <v>636</v>
      </c>
      <c r="N25" s="508"/>
      <c r="O25" s="505"/>
      <c r="P25" s="513"/>
      <c r="Q25" s="499" t="s">
        <v>425</v>
      </c>
    </row>
    <row r="26" spans="1:20">
      <c r="A26" s="68"/>
      <c r="C26" s="509"/>
      <c r="D26" s="519"/>
      <c r="E26" s="505"/>
      <c r="F26" s="508"/>
      <c r="G26" s="505"/>
      <c r="H26" s="508"/>
      <c r="I26" s="505"/>
      <c r="J26" s="508"/>
      <c r="K26" s="505"/>
      <c r="L26" s="504"/>
      <c r="M26" s="183" t="s">
        <v>620</v>
      </c>
      <c r="N26" s="508"/>
      <c r="O26" s="505"/>
      <c r="P26" s="513"/>
      <c r="Q26" s="500"/>
    </row>
    <row r="27" spans="1:20">
      <c r="A27" s="68"/>
      <c r="C27" s="509" t="s">
        <v>46</v>
      </c>
      <c r="D27" s="519"/>
      <c r="E27" s="505" t="s">
        <v>421</v>
      </c>
      <c r="F27" s="508"/>
      <c r="G27" s="505" t="s">
        <v>196</v>
      </c>
      <c r="H27" s="508"/>
      <c r="I27" s="505" t="s">
        <v>195</v>
      </c>
      <c r="J27" s="508"/>
      <c r="K27" s="505" t="s">
        <v>422</v>
      </c>
      <c r="L27" s="504"/>
      <c r="M27" s="183" t="s">
        <v>634</v>
      </c>
      <c r="N27" s="508"/>
      <c r="O27" s="505" t="s">
        <v>423</v>
      </c>
      <c r="P27" s="513"/>
      <c r="Q27" s="499" t="s">
        <v>424</v>
      </c>
    </row>
    <row r="28" spans="1:20">
      <c r="A28" s="68"/>
      <c r="C28" s="509"/>
      <c r="D28" s="519"/>
      <c r="E28" s="505"/>
      <c r="F28" s="508"/>
      <c r="G28" s="505"/>
      <c r="H28" s="508"/>
      <c r="I28" s="505"/>
      <c r="J28" s="508"/>
      <c r="K28" s="505"/>
      <c r="L28" s="504"/>
      <c r="M28" s="183" t="s">
        <v>635</v>
      </c>
      <c r="N28" s="508"/>
      <c r="O28" s="505"/>
      <c r="P28" s="513"/>
      <c r="Q28" s="500"/>
    </row>
    <row r="29" spans="1:20">
      <c r="A29" s="68"/>
      <c r="C29" s="509"/>
      <c r="D29" s="519"/>
      <c r="E29" s="505"/>
      <c r="F29" s="508"/>
      <c r="G29" s="505"/>
      <c r="H29" s="508"/>
      <c r="I29" s="505"/>
      <c r="J29" s="508"/>
      <c r="K29" s="505"/>
      <c r="L29" s="504"/>
      <c r="M29" s="183" t="s">
        <v>636</v>
      </c>
      <c r="N29" s="508"/>
      <c r="O29" s="505"/>
      <c r="P29" s="513"/>
      <c r="Q29" s="499" t="s">
        <v>425</v>
      </c>
    </row>
    <row r="30" spans="1:20">
      <c r="A30" s="68"/>
      <c r="C30" s="509"/>
      <c r="D30" s="519"/>
      <c r="E30" s="505"/>
      <c r="F30" s="508"/>
      <c r="G30" s="505"/>
      <c r="H30" s="508"/>
      <c r="I30" s="505"/>
      <c r="J30" s="508"/>
      <c r="K30" s="505"/>
      <c r="L30" s="504"/>
      <c r="M30" s="183" t="s">
        <v>620</v>
      </c>
      <c r="N30" s="508"/>
      <c r="O30" s="505"/>
      <c r="P30" s="513"/>
      <c r="Q30" s="500"/>
    </row>
    <row r="31" spans="1:20">
      <c r="A31" s="68"/>
      <c r="C31" s="509" t="s">
        <v>48</v>
      </c>
      <c r="D31" s="519"/>
      <c r="E31" s="505" t="s">
        <v>421</v>
      </c>
      <c r="F31" s="508"/>
      <c r="G31" s="505" t="s">
        <v>196</v>
      </c>
      <c r="H31" s="508"/>
      <c r="I31" s="505" t="s">
        <v>195</v>
      </c>
      <c r="J31" s="508"/>
      <c r="K31" s="505" t="s">
        <v>422</v>
      </c>
      <c r="L31" s="504"/>
      <c r="M31" s="183" t="s">
        <v>634</v>
      </c>
      <c r="N31" s="508"/>
      <c r="O31" s="505" t="s">
        <v>423</v>
      </c>
      <c r="P31" s="513"/>
      <c r="Q31" s="499" t="s">
        <v>424</v>
      </c>
    </row>
    <row r="32" spans="1:20">
      <c r="A32" s="68"/>
      <c r="C32" s="509"/>
      <c r="D32" s="519"/>
      <c r="E32" s="505"/>
      <c r="F32" s="508"/>
      <c r="G32" s="505"/>
      <c r="H32" s="508"/>
      <c r="I32" s="505"/>
      <c r="J32" s="508"/>
      <c r="K32" s="505"/>
      <c r="L32" s="504"/>
      <c r="M32" s="183" t="s">
        <v>635</v>
      </c>
      <c r="N32" s="508"/>
      <c r="O32" s="505"/>
      <c r="P32" s="513"/>
      <c r="Q32" s="500"/>
    </row>
    <row r="33" spans="1:20">
      <c r="A33" s="68"/>
      <c r="C33" s="509"/>
      <c r="D33" s="519"/>
      <c r="E33" s="505"/>
      <c r="F33" s="508"/>
      <c r="G33" s="505"/>
      <c r="H33" s="508"/>
      <c r="I33" s="505"/>
      <c r="J33" s="508"/>
      <c r="K33" s="505"/>
      <c r="L33" s="504"/>
      <c r="M33" s="183" t="s">
        <v>636</v>
      </c>
      <c r="N33" s="508"/>
      <c r="O33" s="505"/>
      <c r="P33" s="513"/>
      <c r="Q33" s="499" t="s">
        <v>425</v>
      </c>
    </row>
    <row r="34" spans="1:20">
      <c r="A34" s="68"/>
      <c r="C34" s="509"/>
      <c r="D34" s="519"/>
      <c r="E34" s="505"/>
      <c r="F34" s="508"/>
      <c r="G34" s="505"/>
      <c r="H34" s="508"/>
      <c r="I34" s="505"/>
      <c r="J34" s="508"/>
      <c r="K34" s="505"/>
      <c r="L34" s="504"/>
      <c r="M34" s="183" t="s">
        <v>620</v>
      </c>
      <c r="N34" s="508"/>
      <c r="O34" s="505"/>
      <c r="P34" s="513"/>
      <c r="Q34" s="500"/>
    </row>
    <row r="35" spans="1:20">
      <c r="A35" s="68"/>
      <c r="C35" s="509" t="s">
        <v>50</v>
      </c>
      <c r="D35" s="519"/>
      <c r="E35" s="505" t="s">
        <v>421</v>
      </c>
      <c r="F35" s="508"/>
      <c r="G35" s="505" t="s">
        <v>196</v>
      </c>
      <c r="H35" s="508"/>
      <c r="I35" s="505" t="s">
        <v>195</v>
      </c>
      <c r="J35" s="508"/>
      <c r="K35" s="505" t="s">
        <v>422</v>
      </c>
      <c r="L35" s="504"/>
      <c r="M35" s="183" t="s">
        <v>634</v>
      </c>
      <c r="N35" s="508"/>
      <c r="O35" s="505" t="s">
        <v>423</v>
      </c>
      <c r="P35" s="513"/>
      <c r="Q35" s="499" t="s">
        <v>424</v>
      </c>
    </row>
    <row r="36" spans="1:20">
      <c r="A36" s="68"/>
      <c r="C36" s="509"/>
      <c r="D36" s="519"/>
      <c r="E36" s="505"/>
      <c r="F36" s="508"/>
      <c r="G36" s="505"/>
      <c r="H36" s="508"/>
      <c r="I36" s="505"/>
      <c r="J36" s="508"/>
      <c r="K36" s="505"/>
      <c r="L36" s="504"/>
      <c r="M36" s="183" t="s">
        <v>635</v>
      </c>
      <c r="N36" s="508"/>
      <c r="O36" s="505"/>
      <c r="P36" s="513"/>
      <c r="Q36" s="500"/>
    </row>
    <row r="37" spans="1:20">
      <c r="A37" s="68"/>
      <c r="C37" s="509"/>
      <c r="D37" s="519"/>
      <c r="E37" s="505"/>
      <c r="F37" s="508"/>
      <c r="G37" s="505"/>
      <c r="H37" s="508"/>
      <c r="I37" s="505"/>
      <c r="J37" s="508"/>
      <c r="K37" s="505"/>
      <c r="L37" s="504"/>
      <c r="M37" s="183" t="s">
        <v>636</v>
      </c>
      <c r="N37" s="508"/>
      <c r="O37" s="505"/>
      <c r="P37" s="513"/>
      <c r="Q37" s="499" t="s">
        <v>425</v>
      </c>
    </row>
    <row r="38" spans="1:20">
      <c r="A38" s="68"/>
      <c r="C38" s="509"/>
      <c r="D38" s="519"/>
      <c r="E38" s="505"/>
      <c r="F38" s="508"/>
      <c r="G38" s="505"/>
      <c r="H38" s="508"/>
      <c r="I38" s="505"/>
      <c r="J38" s="508"/>
      <c r="K38" s="505"/>
      <c r="L38" s="504"/>
      <c r="M38" s="183" t="s">
        <v>620</v>
      </c>
      <c r="N38" s="508"/>
      <c r="O38" s="505"/>
      <c r="P38" s="513"/>
      <c r="Q38" s="500"/>
    </row>
    <row r="39" spans="1:20">
      <c r="A39" s="68"/>
      <c r="C39" s="509" t="s">
        <v>52</v>
      </c>
      <c r="D39" s="519"/>
      <c r="E39" s="505" t="s">
        <v>421</v>
      </c>
      <c r="F39" s="508"/>
      <c r="G39" s="505" t="s">
        <v>196</v>
      </c>
      <c r="H39" s="508"/>
      <c r="I39" s="505" t="s">
        <v>195</v>
      </c>
      <c r="J39" s="508"/>
      <c r="K39" s="505" t="s">
        <v>422</v>
      </c>
      <c r="L39" s="504"/>
      <c r="M39" s="183" t="s">
        <v>634</v>
      </c>
      <c r="N39" s="508"/>
      <c r="O39" s="505" t="s">
        <v>423</v>
      </c>
      <c r="P39" s="513"/>
      <c r="Q39" s="499" t="s">
        <v>424</v>
      </c>
    </row>
    <row r="40" spans="1:20">
      <c r="A40" s="68"/>
      <c r="C40" s="509"/>
      <c r="D40" s="519"/>
      <c r="E40" s="505"/>
      <c r="F40" s="508"/>
      <c r="G40" s="505"/>
      <c r="H40" s="508"/>
      <c r="I40" s="505"/>
      <c r="J40" s="508"/>
      <c r="K40" s="505"/>
      <c r="L40" s="504"/>
      <c r="M40" s="183" t="s">
        <v>635</v>
      </c>
      <c r="N40" s="508"/>
      <c r="O40" s="505"/>
      <c r="P40" s="513"/>
      <c r="Q40" s="500"/>
    </row>
    <row r="41" spans="1:20">
      <c r="A41" s="68"/>
      <c r="C41" s="509"/>
      <c r="D41" s="519"/>
      <c r="E41" s="505"/>
      <c r="F41" s="508"/>
      <c r="G41" s="505"/>
      <c r="H41" s="508"/>
      <c r="I41" s="505"/>
      <c r="J41" s="508"/>
      <c r="K41" s="505"/>
      <c r="L41" s="504"/>
      <c r="M41" s="183" t="s">
        <v>636</v>
      </c>
      <c r="N41" s="508"/>
      <c r="O41" s="505"/>
      <c r="P41" s="513"/>
      <c r="Q41" s="499" t="s">
        <v>425</v>
      </c>
    </row>
    <row r="42" spans="1:20">
      <c r="A42" s="68"/>
      <c r="B42" s="68"/>
      <c r="C42" s="509"/>
      <c r="D42" s="519"/>
      <c r="E42" s="505"/>
      <c r="F42" s="508"/>
      <c r="G42" s="505"/>
      <c r="H42" s="508"/>
      <c r="I42" s="505"/>
      <c r="J42" s="508"/>
      <c r="K42" s="505"/>
      <c r="L42" s="504"/>
      <c r="M42" s="183" t="s">
        <v>620</v>
      </c>
      <c r="N42" s="508"/>
      <c r="O42" s="505"/>
      <c r="P42" s="513"/>
      <c r="Q42" s="500"/>
    </row>
    <row r="43" spans="1:20" ht="20.45" customHeight="1">
      <c r="A43" s="68"/>
      <c r="B43" s="174"/>
      <c r="C43" s="184"/>
      <c r="D43" s="184"/>
      <c r="E43" s="184"/>
      <c r="F43" s="184"/>
      <c r="G43" s="184"/>
      <c r="H43" s="184"/>
      <c r="I43" s="184"/>
      <c r="J43" s="184"/>
      <c r="K43" s="184"/>
      <c r="L43" s="184"/>
      <c r="M43" s="184"/>
      <c r="N43" s="184"/>
      <c r="O43" s="184"/>
      <c r="P43" s="184"/>
      <c r="Q43" s="184"/>
    </row>
    <row r="44" spans="1:20" ht="15" customHeight="1">
      <c r="A44" s="68"/>
      <c r="B44" s="174" t="s">
        <v>426</v>
      </c>
      <c r="C44" s="515" t="s">
        <v>1280</v>
      </c>
      <c r="D44" s="515"/>
      <c r="E44" s="515"/>
      <c r="F44" s="515"/>
      <c r="G44" s="515"/>
      <c r="H44" s="515"/>
      <c r="I44" s="515"/>
      <c r="J44" s="515"/>
      <c r="K44" s="515"/>
      <c r="L44" s="515"/>
      <c r="M44" s="515"/>
      <c r="N44" s="515"/>
      <c r="O44" s="515"/>
      <c r="P44" s="515"/>
      <c r="Q44" s="515"/>
    </row>
    <row r="45" spans="1:20" ht="15" customHeight="1">
      <c r="A45" s="68"/>
      <c r="B45" s="174"/>
      <c r="C45" s="515"/>
      <c r="D45" s="515"/>
      <c r="E45" s="515"/>
      <c r="F45" s="515"/>
      <c r="G45" s="515"/>
      <c r="H45" s="515"/>
      <c r="I45" s="515"/>
      <c r="J45" s="515"/>
      <c r="K45" s="515"/>
      <c r="L45" s="515"/>
      <c r="M45" s="515"/>
      <c r="N45" s="515"/>
      <c r="O45" s="515"/>
      <c r="P45" s="515"/>
      <c r="Q45" s="515"/>
    </row>
    <row r="46" spans="1:20" ht="15" customHeight="1">
      <c r="A46" s="68"/>
      <c r="B46" s="174"/>
      <c r="C46" s="515"/>
      <c r="D46" s="515"/>
      <c r="E46" s="515"/>
      <c r="F46" s="515"/>
      <c r="G46" s="515"/>
      <c r="H46" s="515"/>
      <c r="I46" s="515"/>
      <c r="J46" s="515"/>
      <c r="K46" s="515"/>
      <c r="L46" s="515"/>
      <c r="M46" s="515"/>
      <c r="N46" s="515"/>
      <c r="O46" s="515"/>
      <c r="P46" s="515"/>
      <c r="Q46" s="515"/>
    </row>
    <row r="47" spans="1:20" ht="28.5">
      <c r="A47" s="68"/>
      <c r="B47" s="84" t="s">
        <v>43</v>
      </c>
      <c r="C47" s="2"/>
      <c r="D47" s="83"/>
      <c r="E47" s="83"/>
      <c r="F47" s="83"/>
      <c r="G47" s="83"/>
      <c r="H47" s="83"/>
      <c r="I47" s="174"/>
      <c r="J47" s="174"/>
      <c r="K47" s="174"/>
      <c r="L47" s="174"/>
      <c r="M47" s="174"/>
      <c r="N47" s="174"/>
      <c r="O47" s="174"/>
      <c r="P47" s="174"/>
      <c r="Q47" s="68"/>
      <c r="R47" s="72" t="str">
        <f>IF(T47="NG","提出可否を選択してください/","")</f>
        <v>提出可否を選択してください/</v>
      </c>
      <c r="T47" s="180" t="str">
        <f>IF($C$6=4,"OK",IF(C47="","NG","OK"))</f>
        <v>NG</v>
      </c>
    </row>
    <row r="48" spans="1:20">
      <c r="A48" s="68"/>
      <c r="B48" s="85" t="s">
        <v>44</v>
      </c>
      <c r="C48" s="86" t="s">
        <v>1277</v>
      </c>
      <c r="D48" s="87"/>
      <c r="E48" s="88"/>
      <c r="F48" s="88"/>
      <c r="G48" s="88"/>
      <c r="H48" s="88"/>
      <c r="I48" s="88"/>
      <c r="J48" s="88"/>
      <c r="K48" s="88"/>
      <c r="L48" s="88"/>
      <c r="M48" s="88"/>
      <c r="N48" s="88"/>
      <c r="O48" s="89"/>
      <c r="P48" s="83"/>
      <c r="Q48" s="68"/>
    </row>
    <row r="49" spans="1:26">
      <c r="A49" s="68"/>
      <c r="B49" s="85" t="s">
        <v>46</v>
      </c>
      <c r="C49" s="86" t="s">
        <v>1350</v>
      </c>
      <c r="D49" s="87"/>
      <c r="E49" s="88"/>
      <c r="F49" s="88"/>
      <c r="G49" s="88"/>
      <c r="H49" s="88"/>
      <c r="I49" s="88"/>
      <c r="J49" s="88"/>
      <c r="K49" s="88"/>
      <c r="L49" s="88"/>
      <c r="M49" s="88"/>
      <c r="N49" s="88"/>
      <c r="O49" s="89"/>
      <c r="P49" s="83"/>
    </row>
    <row r="50" spans="1:26">
      <c r="A50" s="68"/>
      <c r="B50" s="76"/>
      <c r="C50" s="174"/>
      <c r="D50" s="174"/>
      <c r="E50" s="174"/>
      <c r="F50" s="174"/>
      <c r="G50" s="174"/>
      <c r="H50" s="174"/>
      <c r="I50" s="174"/>
      <c r="J50" s="174"/>
      <c r="K50" s="174"/>
      <c r="L50" s="174"/>
      <c r="M50" s="174"/>
      <c r="N50" s="174"/>
      <c r="O50" s="174"/>
      <c r="P50" s="174"/>
      <c r="Z50" s="174"/>
    </row>
    <row r="51" spans="1:26">
      <c r="B51" s="185" t="s">
        <v>4</v>
      </c>
      <c r="C51" s="514" t="s">
        <v>1295</v>
      </c>
      <c r="D51" s="514"/>
      <c r="E51" s="514"/>
      <c r="F51" s="514"/>
      <c r="G51" s="514"/>
      <c r="H51" s="514"/>
      <c r="I51" s="514"/>
      <c r="J51" s="514"/>
      <c r="K51" s="514"/>
      <c r="L51" s="514"/>
      <c r="M51" s="514"/>
      <c r="N51" s="514"/>
      <c r="O51" s="514"/>
      <c r="P51" s="514"/>
      <c r="Q51" s="514"/>
    </row>
    <row r="52" spans="1:26">
      <c r="B52" s="185"/>
      <c r="C52" s="514"/>
      <c r="D52" s="514"/>
      <c r="E52" s="514"/>
      <c r="F52" s="514"/>
      <c r="G52" s="514"/>
      <c r="H52" s="514"/>
      <c r="I52" s="514"/>
      <c r="J52" s="514"/>
      <c r="K52" s="514"/>
      <c r="L52" s="514"/>
      <c r="M52" s="514"/>
      <c r="N52" s="514"/>
      <c r="O52" s="514"/>
      <c r="P52" s="514"/>
      <c r="Q52" s="514"/>
    </row>
    <row r="53" spans="1:26">
      <c r="B53" s="84" t="s">
        <v>43</v>
      </c>
      <c r="C53" s="2"/>
      <c r="D53" s="83"/>
      <c r="E53" s="83"/>
      <c r="F53" s="83"/>
      <c r="G53" s="83"/>
      <c r="H53" s="83"/>
      <c r="R53" s="72" t="str">
        <f>IF(T53="NG","期間を選択してください/","")</f>
        <v>期間を選択してください/</v>
      </c>
      <c r="T53" s="70" t="str">
        <f>IF($C$6=4,"OK",IF(C53="","NG","OK"))</f>
        <v>NG</v>
      </c>
    </row>
    <row r="54" spans="1:26">
      <c r="B54" s="85" t="s">
        <v>44</v>
      </c>
      <c r="C54" s="86" t="s">
        <v>427</v>
      </c>
      <c r="D54" s="87"/>
      <c r="E54" s="88"/>
      <c r="F54" s="88"/>
      <c r="G54" s="88"/>
      <c r="H54" s="89"/>
    </row>
    <row r="55" spans="1:26">
      <c r="B55" s="85" t="s">
        <v>46</v>
      </c>
      <c r="C55" s="86" t="s">
        <v>428</v>
      </c>
      <c r="D55" s="87"/>
      <c r="E55" s="88"/>
      <c r="F55" s="88"/>
      <c r="G55" s="88"/>
      <c r="H55" s="89"/>
    </row>
    <row r="56" spans="1:26">
      <c r="B56" s="85" t="s">
        <v>48</v>
      </c>
      <c r="C56" s="86" t="s">
        <v>429</v>
      </c>
      <c r="D56" s="87"/>
      <c r="E56" s="88"/>
      <c r="F56" s="88"/>
      <c r="G56" s="88"/>
      <c r="H56" s="89"/>
    </row>
    <row r="57" spans="1:26">
      <c r="B57" s="85" t="s">
        <v>50</v>
      </c>
      <c r="C57" s="86" t="s">
        <v>430</v>
      </c>
      <c r="D57" s="87"/>
      <c r="E57" s="88"/>
      <c r="F57" s="88"/>
      <c r="G57" s="88"/>
      <c r="H57" s="89"/>
    </row>
    <row r="58" spans="1:26">
      <c r="B58" s="85" t="s">
        <v>52</v>
      </c>
      <c r="C58" s="86" t="s">
        <v>431</v>
      </c>
      <c r="D58" s="87"/>
      <c r="E58" s="88"/>
      <c r="F58" s="88"/>
      <c r="G58" s="88"/>
      <c r="H58" s="89"/>
    </row>
    <row r="59" spans="1:26">
      <c r="B59" s="85" t="s">
        <v>54</v>
      </c>
      <c r="C59" s="86" t="s">
        <v>621</v>
      </c>
      <c r="D59" s="87"/>
      <c r="E59" s="88"/>
      <c r="F59" s="88"/>
      <c r="G59" s="88"/>
      <c r="H59" s="89"/>
    </row>
    <row r="60" spans="1:26">
      <c r="B60" s="185"/>
      <c r="C60" s="70"/>
    </row>
    <row r="61" spans="1:26">
      <c r="B61" s="186" t="s">
        <v>432</v>
      </c>
      <c r="C61" s="515" t="s">
        <v>1319</v>
      </c>
      <c r="D61" s="515"/>
      <c r="E61" s="515"/>
      <c r="F61" s="515"/>
      <c r="G61" s="515"/>
      <c r="H61" s="515"/>
      <c r="I61" s="515"/>
      <c r="J61" s="515"/>
      <c r="K61" s="515"/>
      <c r="L61" s="515"/>
      <c r="M61" s="515"/>
      <c r="N61" s="515"/>
      <c r="O61" s="515"/>
      <c r="P61" s="515"/>
      <c r="Q61" s="515"/>
      <c r="S61" s="187"/>
    </row>
    <row r="62" spans="1:26">
      <c r="B62" s="186"/>
      <c r="C62" s="515"/>
      <c r="D62" s="515"/>
      <c r="E62" s="515"/>
      <c r="F62" s="515"/>
      <c r="G62" s="515"/>
      <c r="H62" s="515"/>
      <c r="I62" s="515"/>
      <c r="J62" s="515"/>
      <c r="K62" s="515"/>
      <c r="L62" s="515"/>
      <c r="M62" s="515"/>
      <c r="N62" s="515"/>
      <c r="O62" s="515"/>
      <c r="P62" s="515"/>
      <c r="Q62" s="515"/>
      <c r="S62" s="187"/>
    </row>
    <row r="63" spans="1:26" ht="15" customHeight="1">
      <c r="B63" s="186"/>
      <c r="C63" s="184"/>
      <c r="D63" s="184"/>
      <c r="E63" s="184"/>
      <c r="F63" s="184"/>
      <c r="G63" s="184"/>
      <c r="H63" s="184"/>
      <c r="I63" s="184"/>
      <c r="J63" s="184"/>
      <c r="K63" s="501" t="s">
        <v>433</v>
      </c>
      <c r="L63" s="502"/>
      <c r="M63" s="502"/>
      <c r="N63" s="502"/>
      <c r="O63" s="503"/>
      <c r="S63" s="187"/>
    </row>
    <row r="64" spans="1:26">
      <c r="B64" s="70"/>
      <c r="C64" s="70"/>
      <c r="D64" s="70"/>
      <c r="E64" s="83"/>
      <c r="F64" s="83"/>
      <c r="G64" s="83"/>
      <c r="H64" s="83"/>
      <c r="K64" s="188" t="s">
        <v>44</v>
      </c>
      <c r="L64" s="188" t="s">
        <v>46</v>
      </c>
      <c r="M64" s="188" t="s">
        <v>48</v>
      </c>
      <c r="N64" s="188" t="s">
        <v>50</v>
      </c>
      <c r="O64" s="188" t="s">
        <v>52</v>
      </c>
    </row>
    <row r="65" spans="1:20">
      <c r="B65" s="189" t="s">
        <v>44</v>
      </c>
      <c r="C65" s="100" t="s">
        <v>1174</v>
      </c>
      <c r="D65" s="190"/>
      <c r="E65" s="191"/>
      <c r="F65" s="191"/>
      <c r="G65" s="191"/>
      <c r="H65" s="191"/>
      <c r="I65" s="191"/>
      <c r="J65" s="191"/>
      <c r="K65" s="332"/>
      <c r="L65" s="510"/>
      <c r="M65" s="510"/>
      <c r="N65" s="510"/>
      <c r="O65" s="468"/>
      <c r="R65" s="72" t="str">
        <f>IF(T65="NG","問15-1の回答番号1.の運搬について選択してください/","")</f>
        <v/>
      </c>
      <c r="T65" s="70" t="str">
        <f>IF($C$6=4,"OK",IF(AND(D23&lt;&gt;"",K65=""),"NG","OK"))</f>
        <v>OK</v>
      </c>
    </row>
    <row r="66" spans="1:20">
      <c r="B66" s="424" t="s">
        <v>434</v>
      </c>
      <c r="C66" s="524" t="s">
        <v>1175</v>
      </c>
      <c r="D66" s="525"/>
      <c r="E66" s="525"/>
      <c r="F66" s="525"/>
      <c r="G66" s="525"/>
      <c r="H66" s="525"/>
      <c r="I66" s="525"/>
      <c r="J66" s="525"/>
      <c r="K66" s="334"/>
      <c r="L66" s="511"/>
      <c r="M66" s="511"/>
      <c r="N66" s="511"/>
      <c r="O66" s="469"/>
      <c r="R66" s="72" t="str">
        <f>IF(T66="NG","問15-1の回答番号2.の運搬について選択してください/","")</f>
        <v/>
      </c>
      <c r="T66" s="70" t="str">
        <f>IF($C$6=4,"OK",IF(AND(D27&lt;&gt;"",L65=""),"NG","OK"))</f>
        <v>OK</v>
      </c>
    </row>
    <row r="67" spans="1:20">
      <c r="B67" s="521"/>
      <c r="C67" s="526"/>
      <c r="D67" s="527"/>
      <c r="E67" s="527"/>
      <c r="F67" s="527"/>
      <c r="G67" s="527"/>
      <c r="H67" s="527"/>
      <c r="I67" s="527"/>
      <c r="J67" s="527"/>
      <c r="K67" s="334"/>
      <c r="L67" s="511"/>
      <c r="M67" s="511"/>
      <c r="N67" s="511"/>
      <c r="O67" s="469"/>
      <c r="R67" s="72" t="str">
        <f>IF(T67="NG","問15-1の回答番号3.の運搬について選択してください/","")</f>
        <v/>
      </c>
      <c r="T67" s="70" t="str">
        <f>IF($C$6=4,"OK",IF(AND(D31&lt;&gt;"",M65=""),"NG","OK"))</f>
        <v>OK</v>
      </c>
    </row>
    <row r="68" spans="1:20">
      <c r="B68" s="521"/>
      <c r="C68" s="115" t="s">
        <v>435</v>
      </c>
      <c r="D68" s="117"/>
      <c r="E68" s="272"/>
      <c r="F68" s="192" t="s">
        <v>1333</v>
      </c>
      <c r="G68" s="272"/>
      <c r="H68" s="192" t="s">
        <v>436</v>
      </c>
      <c r="I68" s="192"/>
      <c r="J68" s="192"/>
      <c r="K68" s="334"/>
      <c r="L68" s="511"/>
      <c r="M68" s="511"/>
      <c r="N68" s="511"/>
      <c r="O68" s="469"/>
      <c r="R68" s="72" t="str">
        <f>IF(T68="NG","問15-1の回答番号4.の運搬について選択してください/","")</f>
        <v/>
      </c>
      <c r="T68" s="70" t="str">
        <f>IF($C$6=4,"OK",IF(AND(D35&lt;&gt;"",N65=""),"NG","OK"))</f>
        <v>OK</v>
      </c>
    </row>
    <row r="69" spans="1:20">
      <c r="B69" s="517" t="s">
        <v>203</v>
      </c>
      <c r="C69" s="525" t="s">
        <v>437</v>
      </c>
      <c r="D69" s="525"/>
      <c r="E69" s="525"/>
      <c r="F69" s="525"/>
      <c r="G69" s="525"/>
      <c r="H69" s="525"/>
      <c r="I69" s="525"/>
      <c r="J69" s="525"/>
      <c r="K69" s="334"/>
      <c r="L69" s="511"/>
      <c r="M69" s="511"/>
      <c r="N69" s="511"/>
      <c r="O69" s="469"/>
      <c r="R69" s="72" t="str">
        <f>IF(T69="NG","問15-1の回答番号5.の運搬について選択してください/","")</f>
        <v/>
      </c>
      <c r="T69" s="70" t="str">
        <f>IF($C$6=4,"OK",IF(AND(D39&lt;&gt;"",O65=""),"NG","OK"))</f>
        <v>OK</v>
      </c>
    </row>
    <row r="70" spans="1:20">
      <c r="B70" s="518"/>
      <c r="C70" s="310"/>
      <c r="D70" s="310"/>
      <c r="E70" s="310"/>
      <c r="F70" s="310"/>
      <c r="G70" s="310"/>
      <c r="H70" s="310"/>
      <c r="I70" s="310"/>
      <c r="J70" s="310"/>
      <c r="K70" s="333"/>
      <c r="L70" s="512"/>
      <c r="M70" s="512"/>
      <c r="N70" s="512"/>
      <c r="O70" s="470"/>
      <c r="R70" s="72" t="str">
        <f t="shared" ref="R70" si="0">IF(T70="NG","問15-1の回答番号1.の運搬について選択してください/","")</f>
        <v/>
      </c>
    </row>
    <row r="71" spans="1:20"/>
    <row r="72" spans="1:20" ht="15" customHeight="1">
      <c r="B72" s="76" t="s">
        <v>438</v>
      </c>
      <c r="C72" s="459" t="s">
        <v>1296</v>
      </c>
      <c r="D72" s="459"/>
      <c r="E72" s="459"/>
      <c r="F72" s="459"/>
      <c r="G72" s="459"/>
      <c r="H72" s="459"/>
      <c r="I72" s="459"/>
      <c r="J72" s="459"/>
      <c r="K72" s="459"/>
      <c r="L72" s="459"/>
      <c r="M72" s="459"/>
      <c r="N72" s="459"/>
      <c r="O72" s="459"/>
      <c r="P72" s="459"/>
      <c r="Q72" s="459"/>
    </row>
    <row r="73" spans="1:20" ht="15" customHeight="1">
      <c r="B73" s="76"/>
      <c r="C73" s="459"/>
      <c r="D73" s="459"/>
      <c r="E73" s="459"/>
      <c r="F73" s="459"/>
      <c r="G73" s="459"/>
      <c r="H73" s="459"/>
      <c r="I73" s="459"/>
      <c r="J73" s="459"/>
      <c r="K73" s="459"/>
      <c r="L73" s="459"/>
      <c r="M73" s="459"/>
      <c r="N73" s="459"/>
      <c r="O73" s="459"/>
      <c r="P73" s="459"/>
      <c r="Q73" s="459"/>
    </row>
    <row r="74" spans="1:20">
      <c r="A74" s="68"/>
      <c r="B74" s="84" t="s">
        <v>43</v>
      </c>
      <c r="C74" s="83"/>
      <c r="D74" s="83"/>
      <c r="E74" s="83"/>
      <c r="F74" s="83"/>
      <c r="G74" s="68"/>
      <c r="H74" s="68"/>
      <c r="I74" s="68"/>
      <c r="J74" s="68"/>
      <c r="K74" s="68"/>
      <c r="L74" s="68"/>
      <c r="M74" s="68"/>
      <c r="N74" s="68"/>
      <c r="O74" s="68"/>
      <c r="P74" s="68"/>
      <c r="Q74" s="70"/>
      <c r="R74" s="72" t="str">
        <f>IF(T74="NG","収集運搬方法を選択してください/","")</f>
        <v>収集運搬方法を選択してください/</v>
      </c>
      <c r="T74" s="70" t="str">
        <f>IF($C$6=4,"OK",IF(COUNTIF(B75:B81,"○")=0,"NG","OK"))</f>
        <v>NG</v>
      </c>
    </row>
    <row r="75" spans="1:20">
      <c r="A75" s="68"/>
      <c r="B75" s="5"/>
      <c r="C75" s="85" t="s">
        <v>44</v>
      </c>
      <c r="D75" s="90" t="s">
        <v>439</v>
      </c>
      <c r="E75" s="90"/>
      <c r="F75" s="90"/>
      <c r="G75" s="90"/>
      <c r="H75" s="93"/>
      <c r="I75" s="68"/>
      <c r="J75" s="68"/>
      <c r="K75" s="68"/>
      <c r="L75" s="68"/>
      <c r="M75" s="68"/>
      <c r="N75" s="68"/>
      <c r="O75" s="68"/>
      <c r="P75" s="68"/>
      <c r="Q75" s="70"/>
    </row>
    <row r="76" spans="1:20">
      <c r="A76" s="68"/>
      <c r="B76" s="5"/>
      <c r="C76" s="85" t="s">
        <v>46</v>
      </c>
      <c r="D76" s="90" t="s">
        <v>440</v>
      </c>
      <c r="E76" s="90"/>
      <c r="F76" s="90"/>
      <c r="G76" s="90"/>
      <c r="H76" s="93"/>
      <c r="I76" s="68"/>
      <c r="J76" s="68"/>
      <c r="K76" s="68"/>
      <c r="L76" s="68"/>
      <c r="M76" s="68"/>
      <c r="N76" s="68"/>
      <c r="O76" s="68"/>
      <c r="P76" s="68"/>
      <c r="Q76" s="70"/>
    </row>
    <row r="77" spans="1:20">
      <c r="A77" s="68"/>
      <c r="B77" s="5"/>
      <c r="C77" s="85" t="s">
        <v>48</v>
      </c>
      <c r="D77" s="90" t="s">
        <v>441</v>
      </c>
      <c r="E77" s="90"/>
      <c r="F77" s="90"/>
      <c r="G77" s="90"/>
      <c r="H77" s="93"/>
      <c r="I77" s="68"/>
      <c r="J77" s="68"/>
      <c r="K77" s="68"/>
      <c r="L77" s="68"/>
      <c r="M77" s="68"/>
      <c r="N77" s="68"/>
      <c r="O77" s="68"/>
      <c r="P77" s="68"/>
      <c r="Q77" s="70"/>
    </row>
    <row r="78" spans="1:20">
      <c r="A78" s="68"/>
      <c r="B78" s="5"/>
      <c r="C78" s="85" t="s">
        <v>50</v>
      </c>
      <c r="D78" s="90" t="s">
        <v>442</v>
      </c>
      <c r="E78" s="90"/>
      <c r="F78" s="90"/>
      <c r="G78" s="90"/>
      <c r="H78" s="93"/>
      <c r="I78" s="68"/>
      <c r="J78" s="68"/>
      <c r="K78" s="68"/>
      <c r="L78" s="68"/>
      <c r="M78" s="68"/>
      <c r="N78" s="68"/>
      <c r="O78" s="68"/>
      <c r="P78" s="68"/>
      <c r="Q78" s="70"/>
    </row>
    <row r="79" spans="1:20">
      <c r="A79" s="68"/>
      <c r="B79" s="5"/>
      <c r="C79" s="85" t="s">
        <v>52</v>
      </c>
      <c r="D79" s="90" t="s">
        <v>443</v>
      </c>
      <c r="E79" s="90"/>
      <c r="F79" s="90"/>
      <c r="G79" s="90"/>
      <c r="H79" s="93"/>
      <c r="I79" s="68"/>
      <c r="J79" s="68"/>
      <c r="K79" s="68"/>
      <c r="L79" s="68"/>
      <c r="M79" s="68"/>
      <c r="N79" s="68"/>
      <c r="O79" s="68"/>
      <c r="P79" s="68"/>
      <c r="Q79" s="70"/>
    </row>
    <row r="80" spans="1:20">
      <c r="A80" s="68"/>
      <c r="B80" s="332"/>
      <c r="C80" s="107" t="s">
        <v>54</v>
      </c>
      <c r="D80" s="101" t="s">
        <v>78</v>
      </c>
      <c r="E80" s="101"/>
      <c r="F80" s="101"/>
      <c r="G80" s="101"/>
      <c r="H80" s="102"/>
      <c r="I80" s="68"/>
      <c r="J80" s="68"/>
      <c r="K80" s="68"/>
      <c r="L80" s="68"/>
      <c r="M80" s="68"/>
      <c r="N80" s="68"/>
      <c r="O80" s="68"/>
      <c r="P80" s="68"/>
      <c r="Q80" s="70"/>
    </row>
    <row r="81" spans="1:20">
      <c r="A81" s="68"/>
      <c r="B81" s="333"/>
      <c r="C81" s="193"/>
      <c r="D81" s="458"/>
      <c r="E81" s="458"/>
      <c r="F81" s="458"/>
      <c r="G81" s="458"/>
      <c r="H81" s="458"/>
      <c r="I81" s="68"/>
      <c r="J81" s="68"/>
      <c r="K81" s="68"/>
      <c r="L81" s="68"/>
      <c r="M81" s="68"/>
      <c r="N81" s="68"/>
      <c r="O81" s="68"/>
      <c r="P81" s="68"/>
      <c r="Q81" s="70"/>
      <c r="R81" s="72" t="str">
        <f>IF(T81="NG","その他の内容を入力してください/","")</f>
        <v/>
      </c>
      <c r="T81" s="70" t="str">
        <f>IF($C$6=4,"OK",IF(AND(B80="○",TRIM(D81)=""),"NG","OK"))</f>
        <v>OK</v>
      </c>
    </row>
    <row r="82" spans="1:20">
      <c r="K82" s="68"/>
      <c r="L82" s="68"/>
      <c r="M82" s="68"/>
      <c r="N82" s="68"/>
    </row>
    <row r="83" spans="1:20">
      <c r="B83" s="178" t="s">
        <v>81</v>
      </c>
    </row>
    <row r="84" spans="1:20"/>
    <row r="85" spans="1:20"/>
    <row r="86" spans="1:20"/>
    <row r="87" spans="1:20"/>
    <row r="88" spans="1:20"/>
  </sheetData>
  <sheetProtection algorithmName="SHA-512" hashValue="y3qPDqvVyGrHFFo58mCpiS/m5WlTSZn3wkIn5FHxZ8sy6wPeqvBg15vE/MuLJAPU/Uxk82YVSzmz4skESq5Uaw==" saltValue="FTszT+gLJHB5djwMeNx97A==" spinCount="100000" sheet="1" objects="1" scenarios="1"/>
  <mergeCells count="116">
    <mergeCell ref="B80:B81"/>
    <mergeCell ref="D81:H81"/>
    <mergeCell ref="B66:B68"/>
    <mergeCell ref="F18:I18"/>
    <mergeCell ref="D18:E18"/>
    <mergeCell ref="C19:C22"/>
    <mergeCell ref="D19:D22"/>
    <mergeCell ref="E19:E22"/>
    <mergeCell ref="F19:F22"/>
    <mergeCell ref="G19:G22"/>
    <mergeCell ref="H19:H22"/>
    <mergeCell ref="I19:I22"/>
    <mergeCell ref="C61:Q62"/>
    <mergeCell ref="C66:J67"/>
    <mergeCell ref="B69:B70"/>
    <mergeCell ref="C69:J70"/>
    <mergeCell ref="D31:D34"/>
    <mergeCell ref="D35:D38"/>
    <mergeCell ref="D39:D42"/>
    <mergeCell ref="H27:H30"/>
    <mergeCell ref="I27:I30"/>
    <mergeCell ref="J27:J30"/>
    <mergeCell ref="K27:K30"/>
    <mergeCell ref="N27:N30"/>
    <mergeCell ref="H31:H34"/>
    <mergeCell ref="I31:I34"/>
    <mergeCell ref="J31:J34"/>
    <mergeCell ref="K31:K34"/>
    <mergeCell ref="N31:N34"/>
    <mergeCell ref="P23:P26"/>
    <mergeCell ref="P27:P30"/>
    <mergeCell ref="P35:P38"/>
    <mergeCell ref="L35:L38"/>
    <mergeCell ref="C12:J12"/>
    <mergeCell ref="B11:B12"/>
    <mergeCell ref="D23:D26"/>
    <mergeCell ref="D27:D30"/>
    <mergeCell ref="E23:E26"/>
    <mergeCell ref="E27:E30"/>
    <mergeCell ref="H23:H26"/>
    <mergeCell ref="I23:I26"/>
    <mergeCell ref="J23:J26"/>
    <mergeCell ref="C14:Q16"/>
    <mergeCell ref="J18:K18"/>
    <mergeCell ref="N18:O18"/>
    <mergeCell ref="J19:J22"/>
    <mergeCell ref="K19:K22"/>
    <mergeCell ref="N19:N22"/>
    <mergeCell ref="O19:O22"/>
    <mergeCell ref="C23:C26"/>
    <mergeCell ref="C27:C30"/>
    <mergeCell ref="P18:Q18"/>
    <mergeCell ref="O27:O30"/>
    <mergeCell ref="K23:K26"/>
    <mergeCell ref="N23:N26"/>
    <mergeCell ref="O23:O26"/>
    <mergeCell ref="P19:P22"/>
    <mergeCell ref="G23:G26"/>
    <mergeCell ref="G27:G30"/>
    <mergeCell ref="G31:G34"/>
    <mergeCell ref="P39:P42"/>
    <mergeCell ref="P31:P34"/>
    <mergeCell ref="C51:Q52"/>
    <mergeCell ref="C44:Q46"/>
    <mergeCell ref="C31:C34"/>
    <mergeCell ref="C35:C38"/>
    <mergeCell ref="E31:E34"/>
    <mergeCell ref="E35:E38"/>
    <mergeCell ref="G35:G38"/>
    <mergeCell ref="G39:G42"/>
    <mergeCell ref="F23:F26"/>
    <mergeCell ref="F31:F34"/>
    <mergeCell ref="F39:F42"/>
    <mergeCell ref="F27:F30"/>
    <mergeCell ref="O31:O34"/>
    <mergeCell ref="F35:F38"/>
    <mergeCell ref="H35:H38"/>
    <mergeCell ref="I35:I38"/>
    <mergeCell ref="J35:J38"/>
    <mergeCell ref="K35:K38"/>
    <mergeCell ref="N35:N38"/>
    <mergeCell ref="H39:H42"/>
    <mergeCell ref="I39:I42"/>
    <mergeCell ref="J39:J42"/>
    <mergeCell ref="K39:K42"/>
    <mergeCell ref="N39:N42"/>
    <mergeCell ref="C39:C42"/>
    <mergeCell ref="E39:E42"/>
    <mergeCell ref="C72:Q73"/>
    <mergeCell ref="K65:K70"/>
    <mergeCell ref="O65:O70"/>
    <mergeCell ref="N65:N70"/>
    <mergeCell ref="M65:M70"/>
    <mergeCell ref="L65:L70"/>
    <mergeCell ref="R18:R19"/>
    <mergeCell ref="Q37:Q38"/>
    <mergeCell ref="Q39:Q40"/>
    <mergeCell ref="Q41:Q42"/>
    <mergeCell ref="K63:O63"/>
    <mergeCell ref="Q19:Q20"/>
    <mergeCell ref="Q21:Q22"/>
    <mergeCell ref="Q23:Q24"/>
    <mergeCell ref="Q25:Q26"/>
    <mergeCell ref="Q27:Q28"/>
    <mergeCell ref="Q29:Q30"/>
    <mergeCell ref="Q31:Q32"/>
    <mergeCell ref="Q33:Q34"/>
    <mergeCell ref="Q35:Q36"/>
    <mergeCell ref="L39:L42"/>
    <mergeCell ref="O35:O38"/>
    <mergeCell ref="L18:M18"/>
    <mergeCell ref="L19:L22"/>
    <mergeCell ref="L23:L26"/>
    <mergeCell ref="L27:L30"/>
    <mergeCell ref="L31:L34"/>
    <mergeCell ref="O39:O42"/>
  </mergeCells>
  <phoneticPr fontId="2"/>
  <conditionalFormatting sqref="A14:Q82">
    <cfRule type="expression" dxfId="27" priority="10">
      <formula>$T$6=1</formula>
    </cfRule>
  </conditionalFormatting>
  <conditionalFormatting sqref="C12:H12">
    <cfRule type="expression" dxfId="26" priority="8">
      <formula>$C$6&lt;&gt;5</formula>
    </cfRule>
  </conditionalFormatting>
  <conditionalFormatting sqref="D81:H81">
    <cfRule type="expression" dxfId="25" priority="9">
      <formula>$B$80&lt;&gt;"○"</formula>
    </cfRule>
  </conditionalFormatting>
  <dataValidations count="6">
    <dataValidation type="list" allowBlank="1" showInputMessage="1" showErrorMessage="1" sqref="B75:B80" xr:uid="{0BAEAAA8-B7A3-445B-8EE4-5DEC4B0C0AE1}">
      <formula1>"○,　"</formula1>
    </dataValidation>
    <dataValidation type="list" allowBlank="1" showInputMessage="1" showErrorMessage="1" sqref="C6" xr:uid="{71890D62-7995-4445-AF1F-56ED3E210877}">
      <formula1>"1,2,3,4,5"</formula1>
    </dataValidation>
    <dataValidation type="list" allowBlank="1" showInputMessage="1" showErrorMessage="1" sqref="C47 P19:P42" xr:uid="{5343A1A0-8A3F-4EC9-9DF4-A8B15DD1C1B2}">
      <formula1>"1,2"</formula1>
    </dataValidation>
    <dataValidation type="list" allowBlank="1" showInputMessage="1" showErrorMessage="1" sqref="L19:L42" xr:uid="{BCACD787-BD72-4463-A001-4E4B48855340}">
      <formula1>"1,2,3,4"</formula1>
    </dataValidation>
    <dataValidation type="list" allowBlank="1" showInputMessage="1" showErrorMessage="1" sqref="C53" xr:uid="{17C019DD-E002-44F8-B421-206009586399}">
      <formula1>"1,2,3,4,5,6"</formula1>
    </dataValidation>
    <dataValidation type="list" allowBlank="1" showInputMessage="1" showErrorMessage="1" sqref="K65:O70" xr:uid="{521E9769-A79E-483A-BA68-BDE3289ED380}">
      <formula1>"1,2,3"</formula1>
    </dataValidation>
  </dataValidations>
  <hyperlinks>
    <hyperlink ref="B83" location="基本情報!A1" display="⇒基本情報へ戻る" xr:uid="{787D3F94-4086-43ED-882B-E1B5EF9BA83E}"/>
  </hyperlinks>
  <pageMargins left="0.7" right="0.7" top="0.75" bottom="0.75" header="0.3" footer="0.3"/>
  <pageSetup paperSize="9" scale="69" orientation="portrait" r:id="rId1"/>
  <colBreaks count="1" manualBreakCount="1">
    <brk id="17" max="1048575" man="1"/>
  </colBreaks>
  <ignoredErrors>
    <ignoredError sqref="C81 N74:O82 E76:K76 D80:K80 I81:K81 B74:K74 D75:K75 B82:K82 D77:K77 D78:K78 D79:K7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30AC8-6549-4AE1-BAFD-5FD89BC531A7}">
  <dimension ref="A1:AB342"/>
  <sheetViews>
    <sheetView showGridLines="0" zoomScaleNormal="100" workbookViewId="0"/>
  </sheetViews>
  <sheetFormatPr defaultColWidth="0" defaultRowHeight="15.75" zeroHeight="1"/>
  <cols>
    <col min="1" max="1" width="3.625" style="74" customWidth="1"/>
    <col min="2" max="2" width="9.125" style="74" customWidth="1"/>
    <col min="3" max="6" width="5.625" style="74" customWidth="1"/>
    <col min="7" max="7" width="7.625" style="74" customWidth="1"/>
    <col min="8" max="14" width="5.625" style="74" customWidth="1"/>
    <col min="15" max="18" width="5.625" style="70" customWidth="1"/>
    <col min="19" max="19" width="6.125" style="70" customWidth="1"/>
    <col min="20" max="21" width="5.625" style="70" customWidth="1"/>
    <col min="22" max="22" width="3.625" style="70" customWidth="1"/>
    <col min="23" max="23" width="42.5" style="72" customWidth="1"/>
    <col min="24" max="24" width="8.625" style="70" hidden="1" customWidth="1"/>
    <col min="25" max="25" width="43.625" style="70" hidden="1" customWidth="1"/>
    <col min="26" max="26" width="43.125" style="70" hidden="1" customWidth="1"/>
    <col min="27" max="16384" width="8.625" style="70" hidden="1"/>
  </cols>
  <sheetData>
    <row r="1" spans="1:25">
      <c r="A1" s="68"/>
      <c r="B1" s="68"/>
      <c r="C1" s="68"/>
      <c r="D1" s="68"/>
      <c r="E1" s="68"/>
      <c r="F1" s="71"/>
      <c r="G1" s="71"/>
      <c r="H1" s="71"/>
      <c r="I1" s="71"/>
      <c r="J1" s="68"/>
      <c r="K1" s="68"/>
      <c r="L1" s="68"/>
      <c r="M1" s="68"/>
      <c r="N1" s="68"/>
      <c r="Y1" s="70" t="s">
        <v>1071</v>
      </c>
    </row>
    <row r="2" spans="1:25">
      <c r="A2" s="71"/>
      <c r="B2" s="76" t="s">
        <v>444</v>
      </c>
      <c r="C2" s="68"/>
      <c r="D2" s="71"/>
      <c r="F2" s="76"/>
      <c r="G2" s="76"/>
      <c r="H2" s="76"/>
      <c r="I2" s="76"/>
      <c r="J2" s="76"/>
      <c r="K2" s="76"/>
      <c r="L2" s="76"/>
      <c r="M2" s="68"/>
      <c r="N2" s="82"/>
    </row>
    <row r="3" spans="1:25">
      <c r="A3" s="71"/>
      <c r="B3" s="76"/>
      <c r="C3" s="68"/>
      <c r="D3" s="71"/>
      <c r="F3" s="76"/>
      <c r="G3" s="76"/>
      <c r="H3" s="76"/>
      <c r="I3" s="76"/>
      <c r="J3" s="76"/>
      <c r="K3" s="76"/>
      <c r="L3" s="76"/>
      <c r="M3" s="68"/>
      <c r="N3" s="82"/>
    </row>
    <row r="4" spans="1:25">
      <c r="A4" s="71"/>
      <c r="B4" s="76" t="s">
        <v>5</v>
      </c>
      <c r="C4" s="328" t="s">
        <v>1297</v>
      </c>
      <c r="D4" s="328"/>
      <c r="E4" s="328"/>
      <c r="F4" s="328"/>
      <c r="G4" s="328"/>
      <c r="H4" s="328"/>
      <c r="I4" s="328"/>
      <c r="J4" s="328"/>
      <c r="K4" s="328"/>
      <c r="L4" s="328"/>
      <c r="M4" s="328"/>
      <c r="N4" s="328"/>
      <c r="O4" s="328"/>
      <c r="P4" s="328"/>
      <c r="Q4" s="328"/>
      <c r="R4" s="328"/>
      <c r="S4" s="328"/>
      <c r="T4" s="328"/>
      <c r="U4" s="328"/>
    </row>
    <row r="5" spans="1:25">
      <c r="A5" s="71"/>
      <c r="C5" s="84" t="s">
        <v>43</v>
      </c>
      <c r="D5" s="2"/>
      <c r="E5" s="83"/>
      <c r="F5" s="83"/>
      <c r="G5" s="83"/>
      <c r="H5" s="83"/>
      <c r="I5" s="83"/>
      <c r="J5" s="83"/>
      <c r="K5" s="83"/>
      <c r="L5" s="83"/>
      <c r="M5" s="83"/>
      <c r="N5" s="83"/>
      <c r="O5" s="68"/>
      <c r="W5" s="72" t="str">
        <f>IF(Y5="NG","受入形態を選択してください/","")</f>
        <v>受入形態を選択してください/</v>
      </c>
      <c r="Y5" s="70" t="str">
        <f>IF(D5="","NG","OK")</f>
        <v>NG</v>
      </c>
    </row>
    <row r="6" spans="1:25">
      <c r="A6" s="71"/>
      <c r="B6" s="68"/>
      <c r="C6" s="85" t="s">
        <v>44</v>
      </c>
      <c r="D6" s="86" t="s">
        <v>445</v>
      </c>
      <c r="E6" s="87"/>
      <c r="F6" s="88"/>
      <c r="G6" s="88"/>
      <c r="H6" s="88"/>
      <c r="I6" s="88"/>
      <c r="J6" s="88"/>
      <c r="K6" s="88"/>
      <c r="L6" s="88"/>
      <c r="M6" s="89"/>
      <c r="N6" s="83"/>
      <c r="O6" s="68"/>
    </row>
    <row r="7" spans="1:25">
      <c r="A7" s="71"/>
      <c r="B7" s="68"/>
      <c r="C7" s="85" t="s">
        <v>46</v>
      </c>
      <c r="D7" s="86" t="s">
        <v>622</v>
      </c>
      <c r="E7" s="87"/>
      <c r="F7" s="88"/>
      <c r="G7" s="88"/>
      <c r="H7" s="88"/>
      <c r="I7" s="88"/>
      <c r="J7" s="88"/>
      <c r="K7" s="88"/>
      <c r="L7" s="88"/>
      <c r="M7" s="89"/>
      <c r="N7" s="83"/>
      <c r="O7" s="68"/>
    </row>
    <row r="8" spans="1:25">
      <c r="A8" s="71"/>
      <c r="B8" s="68"/>
      <c r="C8" s="85" t="s">
        <v>48</v>
      </c>
      <c r="D8" s="86" t="s">
        <v>623</v>
      </c>
      <c r="E8" s="87"/>
      <c r="F8" s="88"/>
      <c r="G8" s="88"/>
      <c r="H8" s="88"/>
      <c r="I8" s="88"/>
      <c r="J8" s="88"/>
      <c r="K8" s="88"/>
      <c r="L8" s="88"/>
      <c r="M8" s="89"/>
      <c r="N8" s="83"/>
      <c r="O8" s="68"/>
    </row>
    <row r="9" spans="1:25">
      <c r="A9" s="71"/>
      <c r="B9" s="68"/>
      <c r="C9" s="85" t="s">
        <v>50</v>
      </c>
      <c r="D9" s="86" t="s">
        <v>446</v>
      </c>
      <c r="E9" s="87"/>
      <c r="F9" s="88"/>
      <c r="G9" s="88"/>
      <c r="H9" s="88"/>
      <c r="I9" s="88"/>
      <c r="J9" s="88"/>
      <c r="K9" s="88"/>
      <c r="L9" s="88"/>
      <c r="M9" s="89"/>
      <c r="N9" s="83"/>
      <c r="O9" s="68"/>
    </row>
    <row r="10" spans="1:25">
      <c r="A10" s="71"/>
      <c r="B10" s="68"/>
      <c r="C10" s="424" t="s">
        <v>257</v>
      </c>
      <c r="D10" s="86" t="s">
        <v>235</v>
      </c>
      <c r="E10" s="87"/>
      <c r="F10" s="88"/>
      <c r="G10" s="88"/>
      <c r="H10" s="90"/>
      <c r="I10" s="88"/>
      <c r="J10" s="88"/>
      <c r="K10" s="88"/>
      <c r="L10" s="88"/>
      <c r="M10" s="89"/>
      <c r="N10" s="83"/>
      <c r="O10" s="68"/>
    </row>
    <row r="11" spans="1:25">
      <c r="A11" s="71"/>
      <c r="B11" s="68"/>
      <c r="C11" s="457"/>
      <c r="D11" s="471"/>
      <c r="E11" s="472"/>
      <c r="F11" s="472"/>
      <c r="G11" s="472"/>
      <c r="H11" s="472"/>
      <c r="I11" s="472"/>
      <c r="J11" s="472"/>
      <c r="K11" s="472"/>
      <c r="L11" s="472"/>
      <c r="M11" s="473"/>
      <c r="N11" s="83"/>
      <c r="O11" s="68"/>
      <c r="W11" s="72" t="str">
        <f>IF(Y11="NG","その他の内容を入力してください/","")</f>
        <v/>
      </c>
      <c r="Y11" s="70" t="str">
        <f>IF(AND(D5=5,TRIM(C11)=""),"NG","OK")</f>
        <v>OK</v>
      </c>
    </row>
    <row r="12" spans="1:25">
      <c r="A12" s="71"/>
      <c r="B12" s="76"/>
      <c r="C12" s="68"/>
      <c r="D12" s="71"/>
      <c r="F12" s="76"/>
      <c r="G12" s="76"/>
      <c r="H12" s="76"/>
      <c r="I12" s="76"/>
      <c r="J12" s="76"/>
      <c r="K12" s="76"/>
      <c r="L12" s="76"/>
      <c r="M12" s="68"/>
      <c r="N12" s="82"/>
    </row>
    <row r="13" spans="1:25">
      <c r="A13" s="71"/>
      <c r="B13" s="76"/>
      <c r="C13" s="68"/>
      <c r="D13" s="71"/>
      <c r="F13" s="76"/>
      <c r="G13" s="76"/>
      <c r="H13" s="76"/>
      <c r="I13" s="76"/>
      <c r="J13" s="76"/>
      <c r="K13" s="76"/>
      <c r="L13" s="76"/>
      <c r="M13" s="68"/>
      <c r="N13" s="82"/>
    </row>
    <row r="14" spans="1:25" ht="15" customHeight="1">
      <c r="A14" s="68"/>
      <c r="B14" s="76" t="s">
        <v>447</v>
      </c>
      <c r="C14" s="459" t="s">
        <v>1298</v>
      </c>
      <c r="D14" s="459"/>
      <c r="E14" s="459"/>
      <c r="F14" s="459"/>
      <c r="G14" s="459"/>
      <c r="H14" s="459"/>
      <c r="I14" s="459"/>
      <c r="J14" s="459"/>
      <c r="K14" s="459"/>
      <c r="L14" s="459"/>
      <c r="M14" s="459"/>
      <c r="N14" s="459"/>
      <c r="O14" s="459"/>
      <c r="P14" s="459"/>
      <c r="Q14" s="459"/>
      <c r="R14" s="459"/>
      <c r="S14" s="459"/>
      <c r="T14" s="459"/>
      <c r="U14" s="459"/>
    </row>
    <row r="15" spans="1:25">
      <c r="A15" s="71"/>
      <c r="B15" s="76"/>
      <c r="C15" s="459"/>
      <c r="D15" s="459"/>
      <c r="E15" s="459"/>
      <c r="F15" s="459"/>
      <c r="G15" s="459"/>
      <c r="H15" s="459"/>
      <c r="I15" s="459"/>
      <c r="J15" s="459"/>
      <c r="K15" s="459"/>
      <c r="L15" s="459"/>
      <c r="M15" s="459"/>
      <c r="N15" s="459"/>
      <c r="O15" s="459"/>
      <c r="P15" s="459"/>
      <c r="Q15" s="459"/>
      <c r="R15" s="459"/>
      <c r="S15" s="459"/>
      <c r="T15" s="459"/>
      <c r="U15" s="459"/>
    </row>
    <row r="16" spans="1:25">
      <c r="A16" s="68"/>
      <c r="B16" s="68"/>
      <c r="C16" s="68"/>
      <c r="D16" s="68"/>
      <c r="E16" s="68"/>
      <c r="F16" s="68"/>
      <c r="G16" s="68"/>
      <c r="H16" s="68"/>
      <c r="I16" s="68"/>
      <c r="J16" s="68"/>
      <c r="K16" s="68"/>
      <c r="L16" s="68"/>
      <c r="M16" s="68"/>
      <c r="N16" s="68"/>
    </row>
    <row r="17" spans="1:27">
      <c r="A17" s="68"/>
      <c r="B17" s="91" t="s">
        <v>448</v>
      </c>
      <c r="C17" s="565" t="s">
        <v>1299</v>
      </c>
      <c r="D17" s="565"/>
      <c r="E17" s="565"/>
      <c r="F17" s="565"/>
      <c r="G17" s="565"/>
      <c r="H17" s="565"/>
      <c r="I17" s="565"/>
      <c r="J17" s="565"/>
      <c r="K17" s="565"/>
      <c r="L17" s="565"/>
      <c r="M17" s="565"/>
      <c r="N17" s="565"/>
      <c r="O17" s="565"/>
      <c r="P17" s="565"/>
      <c r="Q17" s="565"/>
      <c r="R17" s="565"/>
      <c r="S17" s="565"/>
      <c r="T17" s="565"/>
      <c r="U17" s="565"/>
    </row>
    <row r="18" spans="1:27">
      <c r="A18" s="68"/>
      <c r="C18" s="84" t="s">
        <v>43</v>
      </c>
      <c r="D18" s="522" t="s">
        <v>449</v>
      </c>
      <c r="E18" s="522"/>
      <c r="F18" s="522"/>
      <c r="G18" s="522"/>
      <c r="H18" s="522" t="s">
        <v>450</v>
      </c>
      <c r="I18" s="522"/>
      <c r="J18" s="522"/>
      <c r="K18" s="522"/>
      <c r="L18" s="522"/>
      <c r="M18" s="522"/>
      <c r="N18" s="522"/>
      <c r="O18" s="522"/>
    </row>
    <row r="19" spans="1:27">
      <c r="A19" s="68"/>
      <c r="B19" s="68"/>
      <c r="C19" s="3"/>
      <c r="D19" s="566" t="s">
        <v>451</v>
      </c>
      <c r="E19" s="566"/>
      <c r="F19" s="566"/>
      <c r="G19" s="566"/>
      <c r="H19" s="86" t="s">
        <v>452</v>
      </c>
      <c r="I19" s="90"/>
      <c r="J19" s="90"/>
      <c r="K19" s="90"/>
      <c r="L19" s="90"/>
      <c r="M19" s="90"/>
      <c r="N19" s="90"/>
      <c r="O19" s="93"/>
    </row>
    <row r="20" spans="1:27">
      <c r="A20" s="68"/>
      <c r="B20" s="68"/>
      <c r="C20" s="3"/>
      <c r="D20" s="566" t="s">
        <v>453</v>
      </c>
      <c r="E20" s="566"/>
      <c r="F20" s="566"/>
      <c r="G20" s="566"/>
      <c r="H20" s="86" t="s">
        <v>454</v>
      </c>
      <c r="I20" s="90"/>
      <c r="J20" s="90"/>
      <c r="K20" s="90"/>
      <c r="L20" s="90"/>
      <c r="M20" s="90"/>
      <c r="N20" s="90"/>
      <c r="O20" s="93"/>
    </row>
    <row r="21" spans="1:27">
      <c r="A21" s="68"/>
      <c r="B21" s="68"/>
      <c r="C21" s="3"/>
      <c r="D21" s="566" t="s">
        <v>455</v>
      </c>
      <c r="E21" s="566"/>
      <c r="F21" s="566"/>
      <c r="G21" s="566"/>
      <c r="H21" s="86" t="s">
        <v>456</v>
      </c>
      <c r="I21" s="90"/>
      <c r="J21" s="90"/>
      <c r="K21" s="90"/>
      <c r="L21" s="90"/>
      <c r="M21" s="90"/>
      <c r="N21" s="90"/>
      <c r="O21" s="93"/>
    </row>
    <row r="22" spans="1:27">
      <c r="A22" s="68"/>
      <c r="B22" s="68"/>
      <c r="C22" s="3"/>
      <c r="D22" s="566" t="s">
        <v>457</v>
      </c>
      <c r="E22" s="566"/>
      <c r="F22" s="566"/>
      <c r="G22" s="566"/>
      <c r="H22" s="86" t="s">
        <v>458</v>
      </c>
      <c r="I22" s="90"/>
      <c r="J22" s="90"/>
      <c r="K22" s="90"/>
      <c r="L22" s="90"/>
      <c r="M22" s="90"/>
      <c r="N22" s="90"/>
      <c r="O22" s="93"/>
    </row>
    <row r="23" spans="1:27">
      <c r="A23" s="68"/>
      <c r="B23" s="68"/>
      <c r="C23" s="3"/>
      <c r="D23" s="566" t="s">
        <v>459</v>
      </c>
      <c r="E23" s="566"/>
      <c r="F23" s="566"/>
      <c r="G23" s="566"/>
      <c r="H23" s="86" t="s">
        <v>460</v>
      </c>
      <c r="I23" s="90"/>
      <c r="J23" s="90"/>
      <c r="K23" s="90"/>
      <c r="L23" s="90"/>
      <c r="M23" s="90"/>
      <c r="N23" s="90"/>
      <c r="O23" s="93"/>
    </row>
    <row r="24" spans="1:27">
      <c r="A24" s="68"/>
      <c r="B24" s="68"/>
      <c r="C24" s="3"/>
      <c r="D24" s="566" t="s">
        <v>461</v>
      </c>
      <c r="E24" s="566"/>
      <c r="F24" s="566"/>
      <c r="G24" s="566"/>
      <c r="H24" s="86" t="s">
        <v>462</v>
      </c>
      <c r="I24" s="90"/>
      <c r="J24" s="90"/>
      <c r="K24" s="90"/>
      <c r="L24" s="90"/>
      <c r="M24" s="90"/>
      <c r="N24" s="90"/>
      <c r="O24" s="93"/>
    </row>
    <row r="25" spans="1:27">
      <c r="A25" s="68"/>
      <c r="B25" s="68"/>
      <c r="C25" s="3"/>
      <c r="D25" s="566" t="s">
        <v>463</v>
      </c>
      <c r="E25" s="566"/>
      <c r="F25" s="566"/>
      <c r="G25" s="566"/>
      <c r="H25" s="86" t="s">
        <v>464</v>
      </c>
      <c r="I25" s="90"/>
      <c r="J25" s="90"/>
      <c r="K25" s="90"/>
      <c r="L25" s="90"/>
      <c r="M25" s="90"/>
      <c r="N25" s="90"/>
      <c r="O25" s="93"/>
    </row>
    <row r="26" spans="1:27">
      <c r="A26" s="94"/>
      <c r="B26" s="94"/>
      <c r="C26" s="3" t="s">
        <v>19</v>
      </c>
      <c r="D26" s="566" t="s">
        <v>465</v>
      </c>
      <c r="E26" s="566"/>
      <c r="F26" s="566"/>
      <c r="G26" s="566"/>
      <c r="H26" s="547"/>
      <c r="I26" s="548"/>
      <c r="J26" s="548"/>
      <c r="K26" s="548"/>
      <c r="L26" s="548"/>
      <c r="M26" s="548"/>
      <c r="N26" s="548"/>
      <c r="O26" s="549"/>
      <c r="W26" s="72" t="str">
        <f>IF(Y26="NG","その他業務１の内容を入力してください/","")</f>
        <v/>
      </c>
      <c r="Y26" s="70" t="str">
        <f>IF(AND(OR(C26="○",C26="△"),TRIM(H26)=""),"NG","OK")</f>
        <v>OK</v>
      </c>
      <c r="AA26" s="70" t="str">
        <f>IF(OR(C26="○",C26="△"),"","１")</f>
        <v>１</v>
      </c>
    </row>
    <row r="27" spans="1:27">
      <c r="A27" s="68"/>
      <c r="B27" s="68"/>
      <c r="C27" s="3" t="s">
        <v>19</v>
      </c>
      <c r="D27" s="566" t="s">
        <v>466</v>
      </c>
      <c r="E27" s="566"/>
      <c r="F27" s="566"/>
      <c r="G27" s="566"/>
      <c r="H27" s="547"/>
      <c r="I27" s="548"/>
      <c r="J27" s="548"/>
      <c r="K27" s="548"/>
      <c r="L27" s="548"/>
      <c r="M27" s="548"/>
      <c r="N27" s="548"/>
      <c r="O27" s="549"/>
      <c r="W27" s="72" t="str">
        <f>IF(Y27="NG","その他業務２の内容を入力してください/","")</f>
        <v/>
      </c>
      <c r="Y27" s="70" t="str">
        <f>IF(AND(OR(C27="○",C27="△"),TRIM(H27)=""),"NG","OK")</f>
        <v>OK</v>
      </c>
      <c r="AA27" s="70" t="str">
        <f>IF(OR(C27="○",C27="△"),"","１")</f>
        <v>１</v>
      </c>
    </row>
    <row r="28" spans="1:27">
      <c r="A28" s="68"/>
      <c r="B28" s="68"/>
      <c r="C28" s="68" t="s">
        <v>467</v>
      </c>
      <c r="D28" s="68"/>
      <c r="E28" s="68"/>
      <c r="F28" s="68"/>
      <c r="G28" s="68"/>
      <c r="H28" s="68"/>
      <c r="I28" s="68"/>
      <c r="J28" s="83"/>
      <c r="K28" s="95"/>
      <c r="L28" s="68"/>
      <c r="M28" s="68"/>
      <c r="N28" s="68"/>
      <c r="O28" s="68"/>
    </row>
    <row r="29" spans="1:27">
      <c r="A29" s="68"/>
      <c r="B29" s="68"/>
      <c r="C29" s="68" t="s">
        <v>468</v>
      </c>
      <c r="D29" s="68"/>
      <c r="E29" s="68"/>
      <c r="F29" s="68"/>
      <c r="G29" s="68"/>
      <c r="H29" s="68"/>
      <c r="I29" s="68"/>
      <c r="J29" s="68"/>
      <c r="K29" s="68"/>
      <c r="L29" s="68"/>
      <c r="M29" s="68"/>
      <c r="N29" s="68"/>
      <c r="O29" s="68"/>
    </row>
    <row r="30" spans="1:27">
      <c r="A30" s="68"/>
      <c r="B30" s="68"/>
      <c r="C30" s="68"/>
      <c r="D30" s="68"/>
      <c r="E30" s="68"/>
      <c r="F30" s="68"/>
      <c r="G30" s="68"/>
      <c r="H30" s="68"/>
      <c r="I30" s="68"/>
      <c r="J30" s="68"/>
      <c r="K30" s="68"/>
      <c r="L30" s="68"/>
      <c r="M30" s="68"/>
      <c r="N30" s="68"/>
    </row>
    <row r="31" spans="1:27">
      <c r="A31" s="70"/>
      <c r="B31" s="91" t="s">
        <v>469</v>
      </c>
      <c r="C31" s="565" t="s">
        <v>1300</v>
      </c>
      <c r="D31" s="565"/>
      <c r="E31" s="565"/>
      <c r="F31" s="565"/>
      <c r="G31" s="565"/>
      <c r="H31" s="565"/>
      <c r="I31" s="565"/>
      <c r="J31" s="565"/>
      <c r="K31" s="565"/>
      <c r="L31" s="565"/>
      <c r="M31" s="565"/>
      <c r="N31" s="565"/>
      <c r="O31" s="565"/>
      <c r="P31" s="565"/>
      <c r="Q31" s="565"/>
      <c r="R31" s="565"/>
      <c r="S31" s="565"/>
      <c r="T31" s="565"/>
      <c r="U31" s="565"/>
    </row>
    <row r="32" spans="1:27">
      <c r="A32" s="70"/>
      <c r="B32" s="91"/>
      <c r="C32" s="565" t="s">
        <v>470</v>
      </c>
      <c r="D32" s="565"/>
      <c r="E32" s="565"/>
      <c r="F32" s="565"/>
      <c r="G32" s="565"/>
      <c r="H32" s="565"/>
      <c r="I32" s="565"/>
      <c r="J32" s="565"/>
      <c r="K32" s="565"/>
      <c r="L32" s="565"/>
      <c r="M32" s="565"/>
      <c r="N32" s="565"/>
      <c r="O32" s="565"/>
      <c r="P32" s="565"/>
      <c r="Q32" s="565"/>
      <c r="R32" s="565"/>
      <c r="S32" s="565"/>
      <c r="T32" s="565"/>
      <c r="U32" s="565"/>
    </row>
    <row r="33" spans="1:25" ht="18.75">
      <c r="A33" s="70"/>
      <c r="B33" s="91"/>
      <c r="C33" s="76" t="s">
        <v>471</v>
      </c>
      <c r="D33" s="76"/>
      <c r="E33" s="76"/>
      <c r="F33" s="76"/>
      <c r="G33" s="76"/>
      <c r="H33" s="76"/>
      <c r="I33" s="76"/>
      <c r="J33" s="76"/>
      <c r="K33" s="76"/>
      <c r="L33" s="76"/>
      <c r="M33" s="76"/>
      <c r="N33" s="76"/>
      <c r="O33" s="1"/>
      <c r="P33" s="1"/>
      <c r="Q33" s="1"/>
      <c r="R33" s="1"/>
      <c r="S33" s="1"/>
      <c r="T33" s="1"/>
      <c r="U33" s="1"/>
    </row>
    <row r="34" spans="1:25" ht="15" customHeight="1">
      <c r="A34" s="70"/>
      <c r="B34" s="71"/>
      <c r="C34" s="96" t="s">
        <v>472</v>
      </c>
      <c r="D34" s="70"/>
      <c r="E34" s="70"/>
      <c r="F34" s="70"/>
      <c r="K34" s="586" t="s">
        <v>473</v>
      </c>
      <c r="L34" s="586"/>
      <c r="M34" s="586" t="s">
        <v>474</v>
      </c>
      <c r="N34" s="586"/>
      <c r="P34" s="585" t="s">
        <v>475</v>
      </c>
      <c r="Q34" s="585"/>
      <c r="R34" s="585"/>
      <c r="S34" s="585"/>
      <c r="T34" s="1"/>
      <c r="U34" s="1"/>
    </row>
    <row r="35" spans="1:25" ht="15" customHeight="1">
      <c r="A35" s="70"/>
      <c r="B35" s="71"/>
      <c r="C35" s="377" t="s">
        <v>476</v>
      </c>
      <c r="D35" s="595"/>
      <c r="E35" s="595"/>
      <c r="F35" s="595"/>
      <c r="G35" s="595"/>
      <c r="H35" s="595"/>
      <c r="I35" s="595"/>
      <c r="J35" s="596"/>
      <c r="K35" s="533"/>
      <c r="L35" s="534"/>
      <c r="M35" s="533"/>
      <c r="N35" s="534"/>
      <c r="O35" s="68" t="s">
        <v>195</v>
      </c>
      <c r="P35" s="71" t="s">
        <v>477</v>
      </c>
      <c r="Q35" s="597">
        <f>SUM(K35:N43,K45:N45,K46:N46)</f>
        <v>0</v>
      </c>
      <c r="R35" s="598"/>
      <c r="S35" s="1"/>
      <c r="T35" s="1"/>
      <c r="U35" s="1"/>
    </row>
    <row r="36" spans="1:25" ht="15" customHeight="1">
      <c r="A36" s="70"/>
      <c r="B36" s="71"/>
      <c r="C36" s="532" t="s">
        <v>478</v>
      </c>
      <c r="D36" s="532"/>
      <c r="E36" s="532"/>
      <c r="F36" s="532"/>
      <c r="G36" s="532"/>
      <c r="H36" s="532"/>
      <c r="I36" s="532"/>
      <c r="J36" s="532"/>
      <c r="K36" s="533"/>
      <c r="L36" s="534"/>
      <c r="M36" s="533"/>
      <c r="N36" s="534"/>
      <c r="O36" s="68" t="s">
        <v>195</v>
      </c>
      <c r="P36" s="71" t="s">
        <v>477</v>
      </c>
      <c r="Q36" s="599"/>
      <c r="R36" s="600"/>
      <c r="S36" s="1"/>
      <c r="T36" s="1"/>
      <c r="U36" s="1"/>
    </row>
    <row r="37" spans="1:25" ht="15" customHeight="1">
      <c r="A37" s="70"/>
      <c r="B37" s="71"/>
      <c r="C37" s="532" t="s">
        <v>204</v>
      </c>
      <c r="D37" s="532"/>
      <c r="E37" s="532"/>
      <c r="F37" s="532"/>
      <c r="G37" s="532"/>
      <c r="H37" s="532"/>
      <c r="I37" s="532"/>
      <c r="J37" s="532"/>
      <c r="K37" s="533"/>
      <c r="L37" s="534"/>
      <c r="M37" s="533"/>
      <c r="N37" s="534"/>
      <c r="O37" s="68" t="s">
        <v>195</v>
      </c>
      <c r="P37" s="71" t="s">
        <v>477</v>
      </c>
      <c r="Q37" s="599"/>
      <c r="R37" s="600"/>
      <c r="S37" s="1"/>
      <c r="T37" s="1"/>
      <c r="U37" s="1"/>
    </row>
    <row r="38" spans="1:25" ht="15" customHeight="1">
      <c r="A38" s="70"/>
      <c r="B38" s="71"/>
      <c r="C38" s="532" t="s">
        <v>479</v>
      </c>
      <c r="D38" s="532"/>
      <c r="E38" s="532"/>
      <c r="F38" s="532"/>
      <c r="G38" s="532"/>
      <c r="H38" s="532"/>
      <c r="I38" s="532"/>
      <c r="J38" s="532"/>
      <c r="K38" s="533"/>
      <c r="L38" s="534"/>
      <c r="M38" s="533"/>
      <c r="N38" s="534"/>
      <c r="O38" s="68" t="s">
        <v>195</v>
      </c>
      <c r="P38" s="71" t="s">
        <v>477</v>
      </c>
      <c r="Q38" s="599"/>
      <c r="R38" s="600"/>
      <c r="S38" s="1"/>
      <c r="T38" s="1"/>
      <c r="U38" s="1"/>
    </row>
    <row r="39" spans="1:25" ht="15" customHeight="1">
      <c r="A39" s="70"/>
      <c r="B39" s="71"/>
      <c r="C39" s="532" t="s">
        <v>480</v>
      </c>
      <c r="D39" s="532"/>
      <c r="E39" s="532"/>
      <c r="F39" s="532"/>
      <c r="G39" s="532"/>
      <c r="H39" s="532"/>
      <c r="I39" s="532"/>
      <c r="J39" s="532"/>
      <c r="K39" s="533"/>
      <c r="L39" s="534"/>
      <c r="M39" s="533"/>
      <c r="N39" s="534"/>
      <c r="O39" s="68" t="s">
        <v>195</v>
      </c>
      <c r="P39" s="71" t="s">
        <v>477</v>
      </c>
      <c r="Q39" s="599"/>
      <c r="R39" s="600"/>
      <c r="S39" s="1"/>
      <c r="T39" s="1"/>
      <c r="U39" s="1"/>
    </row>
    <row r="40" spans="1:25" ht="15" customHeight="1">
      <c r="A40" s="70"/>
      <c r="B40" s="71"/>
      <c r="C40" s="532" t="s">
        <v>207</v>
      </c>
      <c r="D40" s="532"/>
      <c r="E40" s="532"/>
      <c r="F40" s="532"/>
      <c r="G40" s="532"/>
      <c r="H40" s="532"/>
      <c r="I40" s="532"/>
      <c r="J40" s="532"/>
      <c r="K40" s="533"/>
      <c r="L40" s="534"/>
      <c r="M40" s="533"/>
      <c r="N40" s="534"/>
      <c r="O40" s="68" t="s">
        <v>195</v>
      </c>
      <c r="P40" s="71" t="s">
        <v>477</v>
      </c>
      <c r="Q40" s="599"/>
      <c r="R40" s="600"/>
      <c r="S40" s="1"/>
      <c r="T40" s="1"/>
      <c r="U40" s="1"/>
    </row>
    <row r="41" spans="1:25" ht="15" customHeight="1">
      <c r="A41" s="70"/>
      <c r="B41" s="71"/>
      <c r="C41" s="532" t="s">
        <v>208</v>
      </c>
      <c r="D41" s="532"/>
      <c r="E41" s="532"/>
      <c r="F41" s="532"/>
      <c r="G41" s="532"/>
      <c r="H41" s="532"/>
      <c r="I41" s="532"/>
      <c r="J41" s="532"/>
      <c r="K41" s="533"/>
      <c r="L41" s="534"/>
      <c r="M41" s="533"/>
      <c r="N41" s="534"/>
      <c r="O41" s="68" t="s">
        <v>195</v>
      </c>
      <c r="P41" s="71" t="s">
        <v>477</v>
      </c>
      <c r="Q41" s="599"/>
      <c r="R41" s="600"/>
      <c r="S41" s="1"/>
      <c r="T41" s="1"/>
      <c r="U41" s="1"/>
    </row>
    <row r="42" spans="1:25" ht="15" customHeight="1">
      <c r="A42" s="70"/>
      <c r="B42" s="71"/>
      <c r="C42" s="532" t="s">
        <v>209</v>
      </c>
      <c r="D42" s="532"/>
      <c r="E42" s="532"/>
      <c r="F42" s="532"/>
      <c r="G42" s="532"/>
      <c r="H42" s="532"/>
      <c r="I42" s="532"/>
      <c r="J42" s="532"/>
      <c r="K42" s="533"/>
      <c r="L42" s="534"/>
      <c r="M42" s="533"/>
      <c r="N42" s="534"/>
      <c r="O42" s="68" t="s">
        <v>195</v>
      </c>
      <c r="P42" s="71" t="s">
        <v>477</v>
      </c>
      <c r="Q42" s="599"/>
      <c r="R42" s="600"/>
      <c r="S42" s="1"/>
      <c r="T42" s="1"/>
      <c r="U42" s="1"/>
    </row>
    <row r="43" spans="1:25" ht="15" customHeight="1">
      <c r="A43" s="70"/>
      <c r="B43" s="71"/>
      <c r="C43" s="532" t="s">
        <v>481</v>
      </c>
      <c r="D43" s="532"/>
      <c r="E43" s="532"/>
      <c r="F43" s="532"/>
      <c r="G43" s="532"/>
      <c r="H43" s="532"/>
      <c r="I43" s="532"/>
      <c r="J43" s="532"/>
      <c r="K43" s="533"/>
      <c r="L43" s="534"/>
      <c r="M43" s="533"/>
      <c r="N43" s="534"/>
      <c r="O43" s="68" t="s">
        <v>195</v>
      </c>
      <c r="P43" s="71" t="s">
        <v>477</v>
      </c>
      <c r="Q43" s="599"/>
      <c r="R43" s="600"/>
      <c r="S43" s="1"/>
      <c r="T43" s="1"/>
      <c r="U43" s="1"/>
    </row>
    <row r="44" spans="1:25" ht="15" customHeight="1">
      <c r="A44" s="70"/>
      <c r="B44" s="71"/>
      <c r="C44" s="567" t="s">
        <v>78</v>
      </c>
      <c r="D44" s="568"/>
      <c r="E44" s="568"/>
      <c r="F44" s="568"/>
      <c r="G44" s="568"/>
      <c r="H44" s="568"/>
      <c r="I44" s="568"/>
      <c r="J44" s="568"/>
      <c r="K44" s="90"/>
      <c r="L44" s="90"/>
      <c r="M44" s="90"/>
      <c r="N44" s="93"/>
      <c r="O44" s="68"/>
      <c r="P44" s="71"/>
      <c r="Q44" s="599"/>
      <c r="R44" s="600"/>
      <c r="S44" s="1"/>
      <c r="T44" s="1"/>
      <c r="U44" s="1"/>
    </row>
    <row r="45" spans="1:25" ht="15" customHeight="1">
      <c r="A45" s="70"/>
      <c r="B45" s="71"/>
      <c r="C45" s="98"/>
      <c r="D45" s="547"/>
      <c r="E45" s="548"/>
      <c r="F45" s="548"/>
      <c r="G45" s="548"/>
      <c r="H45" s="548"/>
      <c r="I45" s="548"/>
      <c r="J45" s="549"/>
      <c r="K45" s="533"/>
      <c r="L45" s="534"/>
      <c r="M45" s="533"/>
      <c r="N45" s="534"/>
      <c r="O45" s="68" t="s">
        <v>195</v>
      </c>
      <c r="P45" s="71" t="s">
        <v>477</v>
      </c>
      <c r="Q45" s="599"/>
      <c r="R45" s="600"/>
      <c r="S45" s="1"/>
      <c r="T45" s="1"/>
      <c r="U45" s="1"/>
      <c r="W45" s="72" t="str">
        <f>IF(Y45="NG","枚数単位：その他の内容を入力してください/","")</f>
        <v/>
      </c>
      <c r="Y45" s="70" t="str">
        <f>IF(AND(OR(K45&lt;&gt;"",M45&lt;&gt;""),TRIM(D45)=""),"NG","OK")</f>
        <v>OK</v>
      </c>
    </row>
    <row r="46" spans="1:25" ht="15" customHeight="1">
      <c r="A46" s="70"/>
      <c r="B46" s="71"/>
      <c r="C46" s="566" t="s">
        <v>482</v>
      </c>
      <c r="D46" s="566"/>
      <c r="E46" s="566"/>
      <c r="F46" s="566"/>
      <c r="G46" s="566"/>
      <c r="H46" s="566"/>
      <c r="I46" s="566"/>
      <c r="J46" s="566"/>
      <c r="K46" s="533"/>
      <c r="L46" s="534"/>
      <c r="M46" s="533"/>
      <c r="N46" s="534"/>
      <c r="O46" s="68" t="s">
        <v>195</v>
      </c>
      <c r="P46" s="71" t="s">
        <v>477</v>
      </c>
      <c r="Q46" s="601"/>
      <c r="R46" s="602"/>
      <c r="S46" s="1"/>
      <c r="T46" s="1"/>
      <c r="U46" s="1"/>
    </row>
    <row r="47" spans="1:25" ht="15" customHeight="1">
      <c r="A47" s="70"/>
      <c r="C47" s="68" t="s">
        <v>483</v>
      </c>
      <c r="D47" s="70"/>
      <c r="E47" s="70"/>
      <c r="F47" s="70"/>
      <c r="G47" s="68"/>
      <c r="H47" s="68"/>
      <c r="I47" s="68"/>
      <c r="J47" s="68"/>
      <c r="K47" s="68"/>
      <c r="L47" s="68"/>
      <c r="O47" s="68"/>
      <c r="P47" s="1"/>
      <c r="Q47" s="1"/>
      <c r="R47" s="1"/>
      <c r="S47" s="75" t="s">
        <v>195</v>
      </c>
      <c r="T47" s="1"/>
      <c r="U47" s="1"/>
    </row>
    <row r="48" spans="1:25" ht="15" customHeight="1">
      <c r="A48" s="70"/>
      <c r="C48" s="68"/>
      <c r="D48" s="70"/>
      <c r="E48" s="70"/>
      <c r="F48" s="70"/>
      <c r="G48" s="68"/>
      <c r="H48" s="68"/>
      <c r="I48" s="68"/>
      <c r="J48" s="68"/>
      <c r="K48" s="68"/>
      <c r="L48" s="68"/>
      <c r="N48" s="75"/>
      <c r="O48" s="68"/>
      <c r="P48" s="68"/>
      <c r="Q48" s="68"/>
      <c r="R48" s="68"/>
    </row>
    <row r="49" spans="1:25" ht="15" customHeight="1">
      <c r="A49" s="70"/>
      <c r="C49" s="76" t="s">
        <v>484</v>
      </c>
      <c r="D49" s="76"/>
      <c r="E49" s="76"/>
      <c r="F49" s="76"/>
      <c r="G49" s="76"/>
      <c r="H49" s="76"/>
      <c r="I49" s="76"/>
      <c r="J49" s="76"/>
      <c r="K49" s="76"/>
      <c r="L49" s="76"/>
      <c r="M49" s="76"/>
      <c r="N49" s="76"/>
      <c r="O49" s="1"/>
      <c r="P49" s="1"/>
      <c r="Q49" s="1"/>
      <c r="R49" s="1"/>
      <c r="S49" s="1"/>
      <c r="T49" s="1"/>
      <c r="U49" s="1"/>
    </row>
    <row r="50" spans="1:25" ht="15" customHeight="1">
      <c r="A50" s="70"/>
      <c r="C50" s="96" t="s">
        <v>472</v>
      </c>
      <c r="D50" s="70"/>
      <c r="E50" s="70"/>
      <c r="F50" s="70"/>
      <c r="K50" s="586" t="s">
        <v>473</v>
      </c>
      <c r="L50" s="586"/>
      <c r="M50" s="586" t="s">
        <v>474</v>
      </c>
      <c r="N50" s="586"/>
      <c r="P50" s="585" t="s">
        <v>475</v>
      </c>
      <c r="Q50" s="585"/>
      <c r="R50" s="585"/>
      <c r="S50" s="585"/>
      <c r="T50" s="1"/>
      <c r="U50" s="1"/>
    </row>
    <row r="51" spans="1:25" ht="15" customHeight="1">
      <c r="A51" s="70"/>
      <c r="C51" s="377" t="s">
        <v>485</v>
      </c>
      <c r="D51" s="595"/>
      <c r="E51" s="595"/>
      <c r="F51" s="595"/>
      <c r="G51" s="595"/>
      <c r="H51" s="595"/>
      <c r="I51" s="595"/>
      <c r="J51" s="596"/>
      <c r="K51" s="533"/>
      <c r="L51" s="534"/>
      <c r="M51" s="533"/>
      <c r="N51" s="534"/>
      <c r="O51" s="68" t="s">
        <v>196</v>
      </c>
      <c r="P51" s="71" t="s">
        <v>477</v>
      </c>
      <c r="Q51" s="597">
        <f>SUM(K51:N59,K61:N61,K62:N62)</f>
        <v>0</v>
      </c>
      <c r="R51" s="598"/>
      <c r="S51" s="1"/>
      <c r="T51" s="1"/>
      <c r="U51" s="1"/>
    </row>
    <row r="52" spans="1:25" ht="15" customHeight="1">
      <c r="A52" s="70"/>
      <c r="C52" s="566" t="s">
        <v>486</v>
      </c>
      <c r="D52" s="566"/>
      <c r="E52" s="566"/>
      <c r="F52" s="566"/>
      <c r="G52" s="566"/>
      <c r="H52" s="566"/>
      <c r="I52" s="566"/>
      <c r="J52" s="566"/>
      <c r="K52" s="533"/>
      <c r="L52" s="534"/>
      <c r="M52" s="533"/>
      <c r="N52" s="534"/>
      <c r="O52" s="68" t="s">
        <v>196</v>
      </c>
      <c r="P52" s="71" t="s">
        <v>477</v>
      </c>
      <c r="Q52" s="599"/>
      <c r="R52" s="600"/>
      <c r="S52" s="1"/>
      <c r="T52" s="1"/>
      <c r="U52" s="1"/>
    </row>
    <row r="53" spans="1:25" ht="15" customHeight="1">
      <c r="A53" s="70"/>
      <c r="C53" s="566" t="s">
        <v>204</v>
      </c>
      <c r="D53" s="566"/>
      <c r="E53" s="566"/>
      <c r="F53" s="566"/>
      <c r="G53" s="566"/>
      <c r="H53" s="566"/>
      <c r="I53" s="566"/>
      <c r="J53" s="566"/>
      <c r="K53" s="533"/>
      <c r="L53" s="534"/>
      <c r="M53" s="533"/>
      <c r="N53" s="534"/>
      <c r="O53" s="68" t="s">
        <v>196</v>
      </c>
      <c r="P53" s="71" t="s">
        <v>477</v>
      </c>
      <c r="Q53" s="599"/>
      <c r="R53" s="600"/>
      <c r="S53" s="1"/>
      <c r="T53" s="1"/>
      <c r="U53" s="1"/>
    </row>
    <row r="54" spans="1:25" ht="15" customHeight="1">
      <c r="A54" s="70"/>
      <c r="C54" s="566" t="s">
        <v>479</v>
      </c>
      <c r="D54" s="566"/>
      <c r="E54" s="566"/>
      <c r="F54" s="566"/>
      <c r="G54" s="566"/>
      <c r="H54" s="566"/>
      <c r="I54" s="566"/>
      <c r="J54" s="566"/>
      <c r="K54" s="533"/>
      <c r="L54" s="534"/>
      <c r="M54" s="533"/>
      <c r="N54" s="534"/>
      <c r="O54" s="68" t="s">
        <v>196</v>
      </c>
      <c r="P54" s="71" t="s">
        <v>477</v>
      </c>
      <c r="Q54" s="599"/>
      <c r="R54" s="600"/>
      <c r="S54" s="1"/>
      <c r="T54" s="1"/>
      <c r="U54" s="1"/>
    </row>
    <row r="55" spans="1:25" ht="15" customHeight="1">
      <c r="A55" s="70"/>
      <c r="C55" s="566" t="s">
        <v>480</v>
      </c>
      <c r="D55" s="566"/>
      <c r="E55" s="566"/>
      <c r="F55" s="566"/>
      <c r="G55" s="566"/>
      <c r="H55" s="566"/>
      <c r="I55" s="566"/>
      <c r="J55" s="566"/>
      <c r="K55" s="533"/>
      <c r="L55" s="534"/>
      <c r="M55" s="533"/>
      <c r="N55" s="534"/>
      <c r="O55" s="68" t="s">
        <v>196</v>
      </c>
      <c r="P55" s="71" t="s">
        <v>477</v>
      </c>
      <c r="Q55" s="599"/>
      <c r="R55" s="600"/>
      <c r="S55" s="1"/>
      <c r="T55" s="1"/>
      <c r="U55" s="1"/>
    </row>
    <row r="56" spans="1:25" ht="15" customHeight="1">
      <c r="A56" s="70"/>
      <c r="C56" s="566" t="s">
        <v>207</v>
      </c>
      <c r="D56" s="566"/>
      <c r="E56" s="566"/>
      <c r="F56" s="566"/>
      <c r="G56" s="566"/>
      <c r="H56" s="566"/>
      <c r="I56" s="566"/>
      <c r="J56" s="566"/>
      <c r="K56" s="533"/>
      <c r="L56" s="534"/>
      <c r="M56" s="533"/>
      <c r="N56" s="534"/>
      <c r="O56" s="68" t="s">
        <v>196</v>
      </c>
      <c r="P56" s="71" t="s">
        <v>477</v>
      </c>
      <c r="Q56" s="599"/>
      <c r="R56" s="600"/>
      <c r="S56" s="1"/>
      <c r="T56" s="1"/>
      <c r="U56" s="1"/>
    </row>
    <row r="57" spans="1:25" ht="15" customHeight="1">
      <c r="A57" s="70"/>
      <c r="C57" s="566" t="s">
        <v>208</v>
      </c>
      <c r="D57" s="566"/>
      <c r="E57" s="566"/>
      <c r="F57" s="566"/>
      <c r="G57" s="566"/>
      <c r="H57" s="566"/>
      <c r="I57" s="566"/>
      <c r="J57" s="566"/>
      <c r="K57" s="533"/>
      <c r="L57" s="534"/>
      <c r="M57" s="533"/>
      <c r="N57" s="534"/>
      <c r="O57" s="68" t="s">
        <v>196</v>
      </c>
      <c r="P57" s="71" t="s">
        <v>477</v>
      </c>
      <c r="Q57" s="599"/>
      <c r="R57" s="600"/>
      <c r="S57" s="1"/>
      <c r="T57" s="1"/>
      <c r="U57" s="1"/>
    </row>
    <row r="58" spans="1:25" ht="15" customHeight="1">
      <c r="A58" s="70"/>
      <c r="C58" s="566" t="s">
        <v>209</v>
      </c>
      <c r="D58" s="566"/>
      <c r="E58" s="566"/>
      <c r="F58" s="566"/>
      <c r="G58" s="566"/>
      <c r="H58" s="566"/>
      <c r="I58" s="566"/>
      <c r="J58" s="566"/>
      <c r="K58" s="533"/>
      <c r="L58" s="534"/>
      <c r="M58" s="533"/>
      <c r="N58" s="534"/>
      <c r="O58" s="68" t="s">
        <v>196</v>
      </c>
      <c r="P58" s="71" t="s">
        <v>477</v>
      </c>
      <c r="Q58" s="599"/>
      <c r="R58" s="600"/>
      <c r="S58" s="1"/>
      <c r="T58" s="1"/>
      <c r="U58" s="1"/>
    </row>
    <row r="59" spans="1:25" ht="15" customHeight="1">
      <c r="A59" s="70"/>
      <c r="C59" s="566" t="s">
        <v>481</v>
      </c>
      <c r="D59" s="566"/>
      <c r="E59" s="566"/>
      <c r="F59" s="566"/>
      <c r="G59" s="566"/>
      <c r="H59" s="566"/>
      <c r="I59" s="566"/>
      <c r="J59" s="566"/>
      <c r="K59" s="533"/>
      <c r="L59" s="534"/>
      <c r="M59" s="533"/>
      <c r="N59" s="534"/>
      <c r="O59" s="68" t="s">
        <v>196</v>
      </c>
      <c r="P59" s="71" t="s">
        <v>477</v>
      </c>
      <c r="Q59" s="599"/>
      <c r="R59" s="600"/>
      <c r="S59" s="1"/>
      <c r="T59" s="1"/>
      <c r="U59" s="1"/>
    </row>
    <row r="60" spans="1:25" ht="15" customHeight="1">
      <c r="A60" s="70"/>
      <c r="C60" s="604" t="s">
        <v>78</v>
      </c>
      <c r="D60" s="605"/>
      <c r="E60" s="605"/>
      <c r="F60" s="605"/>
      <c r="G60" s="605"/>
      <c r="H60" s="605"/>
      <c r="I60" s="605"/>
      <c r="J60" s="605"/>
      <c r="K60" s="90"/>
      <c r="L60" s="90"/>
      <c r="M60" s="90"/>
      <c r="N60" s="93"/>
      <c r="O60" s="68"/>
      <c r="P60" s="71"/>
      <c r="Q60" s="599"/>
      <c r="R60" s="600"/>
      <c r="S60" s="1"/>
      <c r="T60" s="1"/>
      <c r="U60" s="1"/>
    </row>
    <row r="61" spans="1:25" ht="15" customHeight="1">
      <c r="A61" s="70"/>
      <c r="C61" s="98"/>
      <c r="D61" s="547"/>
      <c r="E61" s="548"/>
      <c r="F61" s="548"/>
      <c r="G61" s="548"/>
      <c r="H61" s="548"/>
      <c r="I61" s="548"/>
      <c r="J61" s="549"/>
      <c r="K61" s="533"/>
      <c r="L61" s="534"/>
      <c r="M61" s="533"/>
      <c r="N61" s="534"/>
      <c r="O61" s="68" t="s">
        <v>196</v>
      </c>
      <c r="P61" s="71" t="s">
        <v>477</v>
      </c>
      <c r="Q61" s="599"/>
      <c r="R61" s="600"/>
      <c r="S61" s="1"/>
      <c r="T61" s="1"/>
      <c r="U61" s="1"/>
      <c r="W61" s="72" t="str">
        <f>IF(Y61="NG","kg単位：その他の内容を入力してください/","")</f>
        <v/>
      </c>
      <c r="Y61" s="70" t="str">
        <f>IF(AND(OR(K61&lt;&gt;"",M61&lt;&gt;""),TRIM(D61)=""),"NG","OK")</f>
        <v>OK</v>
      </c>
    </row>
    <row r="62" spans="1:25" ht="15" customHeight="1">
      <c r="A62" s="70"/>
      <c r="C62" s="566" t="s">
        <v>482</v>
      </c>
      <c r="D62" s="566"/>
      <c r="E62" s="566"/>
      <c r="F62" s="566"/>
      <c r="G62" s="566"/>
      <c r="H62" s="566"/>
      <c r="I62" s="566"/>
      <c r="J62" s="566"/>
      <c r="K62" s="533"/>
      <c r="L62" s="534"/>
      <c r="M62" s="533"/>
      <c r="N62" s="534"/>
      <c r="O62" s="68" t="s">
        <v>196</v>
      </c>
      <c r="P62" s="71" t="s">
        <v>477</v>
      </c>
      <c r="Q62" s="601"/>
      <c r="R62" s="602"/>
      <c r="S62" s="1"/>
      <c r="T62" s="1"/>
      <c r="U62" s="1"/>
    </row>
    <row r="63" spans="1:25" ht="15" customHeight="1">
      <c r="A63" s="70"/>
      <c r="C63" s="68" t="s">
        <v>487</v>
      </c>
      <c r="D63" s="70"/>
      <c r="E63" s="70"/>
      <c r="F63" s="70"/>
      <c r="G63" s="68"/>
      <c r="H63" s="68"/>
      <c r="I63" s="68"/>
      <c r="J63" s="68"/>
      <c r="K63" s="68"/>
      <c r="L63" s="68"/>
      <c r="O63" s="68"/>
      <c r="P63" s="1"/>
      <c r="Q63" s="1"/>
      <c r="R63" s="1"/>
      <c r="S63" s="75" t="s">
        <v>196</v>
      </c>
    </row>
    <row r="64" spans="1:25" ht="15" customHeight="1">
      <c r="A64" s="70"/>
      <c r="C64" s="68" t="s">
        <v>488</v>
      </c>
      <c r="D64" s="70"/>
      <c r="E64" s="70"/>
      <c r="F64" s="70"/>
      <c r="G64" s="68"/>
      <c r="H64" s="68"/>
      <c r="I64" s="68"/>
      <c r="J64" s="68"/>
      <c r="K64" s="68"/>
      <c r="L64" s="68"/>
      <c r="N64" s="75"/>
      <c r="O64" s="68"/>
      <c r="P64" s="68"/>
      <c r="Q64" s="68"/>
      <c r="R64" s="68"/>
    </row>
    <row r="65" spans="1:27"/>
    <row r="66" spans="1:27" ht="15" customHeight="1">
      <c r="A66" s="68"/>
      <c r="B66" s="76" t="s">
        <v>489</v>
      </c>
      <c r="C66" s="328" t="s">
        <v>1301</v>
      </c>
      <c r="D66" s="328"/>
      <c r="E66" s="328"/>
      <c r="F66" s="328"/>
      <c r="G66" s="328"/>
      <c r="H66" s="328"/>
      <c r="I66" s="328"/>
      <c r="J66" s="328"/>
      <c r="K66" s="328"/>
      <c r="L66" s="328"/>
      <c r="M66" s="328"/>
      <c r="N66" s="328"/>
      <c r="O66" s="328"/>
      <c r="P66" s="328"/>
      <c r="Q66" s="328"/>
      <c r="R66" s="328"/>
      <c r="S66" s="328"/>
      <c r="T66" s="328"/>
      <c r="U66" s="328"/>
    </row>
    <row r="67" spans="1:27">
      <c r="B67" s="68"/>
      <c r="C67" s="68"/>
      <c r="D67" s="68"/>
      <c r="E67" s="68"/>
      <c r="F67" s="68"/>
      <c r="G67" s="68"/>
      <c r="H67" s="68"/>
      <c r="I67" s="68"/>
      <c r="J67" s="68"/>
      <c r="K67" s="68"/>
      <c r="L67" s="68"/>
      <c r="M67" s="68"/>
      <c r="N67" s="68"/>
      <c r="O67" s="68"/>
      <c r="P67" s="68"/>
      <c r="Q67" s="68"/>
      <c r="R67" s="68"/>
      <c r="S67" s="68"/>
      <c r="T67" s="68"/>
      <c r="U67" s="68"/>
      <c r="V67" s="68"/>
    </row>
    <row r="68" spans="1:27">
      <c r="A68" s="70"/>
      <c r="B68" s="91" t="s">
        <v>490</v>
      </c>
      <c r="C68" s="565" t="s">
        <v>1302</v>
      </c>
      <c r="D68" s="565"/>
      <c r="E68" s="565"/>
      <c r="F68" s="565"/>
      <c r="G68" s="565"/>
      <c r="H68" s="565"/>
      <c r="I68" s="565"/>
      <c r="J68" s="565"/>
      <c r="K68" s="565"/>
      <c r="L68" s="565"/>
      <c r="M68" s="565"/>
      <c r="N68" s="565"/>
      <c r="O68" s="565"/>
      <c r="P68" s="565"/>
      <c r="Q68" s="565"/>
      <c r="R68" s="565"/>
      <c r="S68" s="565"/>
      <c r="T68" s="565"/>
      <c r="U68" s="565"/>
      <c r="V68" s="68"/>
    </row>
    <row r="69" spans="1:27">
      <c r="A69" s="70"/>
      <c r="C69" s="544" t="s">
        <v>491</v>
      </c>
      <c r="D69" s="545"/>
      <c r="E69" s="546"/>
      <c r="F69" s="84" t="s">
        <v>43</v>
      </c>
      <c r="G69" s="528" t="s">
        <v>492</v>
      </c>
      <c r="H69" s="529"/>
      <c r="I69" s="529"/>
      <c r="J69" s="529"/>
      <c r="K69" s="529"/>
      <c r="L69" s="529"/>
      <c r="M69" s="529"/>
      <c r="N69" s="529"/>
      <c r="O69" s="529"/>
      <c r="P69" s="529"/>
      <c r="Q69" s="530"/>
    </row>
    <row r="70" spans="1:27">
      <c r="A70" s="70"/>
      <c r="C70" s="100" t="s">
        <v>493</v>
      </c>
      <c r="D70" s="101"/>
      <c r="E70" s="102"/>
      <c r="F70" s="6"/>
      <c r="G70" s="85" t="s">
        <v>44</v>
      </c>
      <c r="H70" s="90" t="s">
        <v>494</v>
      </c>
      <c r="I70" s="90"/>
      <c r="J70" s="90"/>
      <c r="K70" s="90"/>
      <c r="L70" s="103"/>
      <c r="M70" s="103"/>
      <c r="N70" s="90"/>
      <c r="O70" s="87"/>
      <c r="P70" s="87"/>
      <c r="Q70" s="104"/>
    </row>
    <row r="71" spans="1:27">
      <c r="A71" s="70"/>
      <c r="C71" s="105"/>
      <c r="D71" s="68"/>
      <c r="E71" s="106"/>
      <c r="F71" s="6"/>
      <c r="G71" s="85" t="s">
        <v>46</v>
      </c>
      <c r="H71" s="90" t="s">
        <v>495</v>
      </c>
      <c r="I71" s="103"/>
      <c r="J71" s="103"/>
      <c r="K71" s="103"/>
      <c r="L71" s="103"/>
      <c r="M71" s="103"/>
      <c r="N71" s="103"/>
      <c r="O71" s="87"/>
      <c r="P71" s="87"/>
      <c r="Q71" s="104"/>
    </row>
    <row r="72" spans="1:27">
      <c r="A72" s="70"/>
      <c r="C72" s="105"/>
      <c r="D72" s="68"/>
      <c r="E72" s="106"/>
      <c r="F72" s="6"/>
      <c r="G72" s="85" t="s">
        <v>48</v>
      </c>
      <c r="H72" s="90" t="s">
        <v>496</v>
      </c>
      <c r="I72" s="103"/>
      <c r="J72" s="103"/>
      <c r="K72" s="103"/>
      <c r="L72" s="103"/>
      <c r="M72" s="103"/>
      <c r="N72" s="103"/>
      <c r="O72" s="87"/>
      <c r="P72" s="87"/>
      <c r="Q72" s="104"/>
    </row>
    <row r="73" spans="1:27">
      <c r="A73" s="70"/>
      <c r="C73" s="105"/>
      <c r="D73" s="68"/>
      <c r="E73" s="106"/>
      <c r="F73" s="6"/>
      <c r="G73" s="85" t="s">
        <v>50</v>
      </c>
      <c r="H73" s="90" t="s">
        <v>497</v>
      </c>
      <c r="I73" s="103"/>
      <c r="J73" s="103"/>
      <c r="K73" s="103"/>
      <c r="L73" s="103"/>
      <c r="M73" s="103"/>
      <c r="N73" s="103"/>
      <c r="O73" s="87"/>
      <c r="P73" s="87"/>
      <c r="Q73" s="104"/>
    </row>
    <row r="74" spans="1:27">
      <c r="A74" s="70"/>
      <c r="C74" s="105"/>
      <c r="D74" s="68"/>
      <c r="E74" s="106"/>
      <c r="F74" s="6"/>
      <c r="G74" s="85" t="s">
        <v>52</v>
      </c>
      <c r="H74" s="90" t="s">
        <v>498</v>
      </c>
      <c r="I74" s="87"/>
      <c r="J74" s="87"/>
      <c r="K74" s="87"/>
      <c r="L74" s="87"/>
      <c r="M74" s="87"/>
      <c r="N74" s="87"/>
      <c r="O74" s="87"/>
      <c r="P74" s="87"/>
      <c r="Q74" s="104"/>
      <c r="R74" s="68"/>
      <c r="S74" s="68"/>
      <c r="T74" s="68"/>
      <c r="U74" s="68"/>
      <c r="V74" s="68"/>
    </row>
    <row r="75" spans="1:27">
      <c r="A75" s="70"/>
      <c r="C75" s="105"/>
      <c r="D75" s="68"/>
      <c r="E75" s="106"/>
      <c r="F75" s="6"/>
      <c r="G75" s="85" t="s">
        <v>54</v>
      </c>
      <c r="H75" s="90" t="s">
        <v>499</v>
      </c>
      <c r="I75" s="90"/>
      <c r="J75" s="90"/>
      <c r="K75" s="90"/>
      <c r="L75" s="87"/>
      <c r="M75" s="87"/>
      <c r="N75" s="90"/>
      <c r="O75" s="90"/>
      <c r="P75" s="87"/>
      <c r="Q75" s="104"/>
      <c r="R75" s="68"/>
      <c r="S75" s="68"/>
      <c r="T75" s="68"/>
      <c r="U75" s="68"/>
      <c r="V75" s="68"/>
    </row>
    <row r="76" spans="1:27">
      <c r="A76" s="70"/>
      <c r="C76" s="105"/>
      <c r="D76" s="68"/>
      <c r="E76" s="106"/>
      <c r="F76" s="6"/>
      <c r="G76" s="107" t="s">
        <v>500</v>
      </c>
      <c r="H76" s="90" t="s">
        <v>501</v>
      </c>
      <c r="I76" s="90"/>
      <c r="J76" s="90"/>
      <c r="K76" s="90"/>
      <c r="L76" s="90"/>
      <c r="M76" s="90"/>
      <c r="N76" s="90"/>
      <c r="O76" s="90"/>
      <c r="P76" s="90"/>
      <c r="Q76" s="93"/>
      <c r="R76" s="68"/>
      <c r="S76" s="68"/>
      <c r="T76" s="68"/>
      <c r="U76" s="68"/>
      <c r="V76" s="68"/>
    </row>
    <row r="77" spans="1:27">
      <c r="A77" s="70"/>
      <c r="C77" s="105"/>
      <c r="D77" s="68"/>
      <c r="E77" s="106"/>
      <c r="F77" s="569"/>
      <c r="G77" s="108" t="s">
        <v>502</v>
      </c>
      <c r="H77" s="90" t="s">
        <v>235</v>
      </c>
      <c r="I77" s="90"/>
      <c r="J77" s="90"/>
      <c r="K77" s="90"/>
      <c r="L77" s="90"/>
      <c r="M77" s="90"/>
      <c r="N77" s="90"/>
      <c r="O77" s="90"/>
      <c r="P77" s="90"/>
      <c r="Q77" s="93"/>
      <c r="R77" s="68"/>
      <c r="S77" s="68"/>
      <c r="T77" s="68"/>
      <c r="U77" s="68"/>
      <c r="V77" s="68"/>
      <c r="AA77" s="70" t="str">
        <f>IF(OR(F77="○",F77="△"),"","１")</f>
        <v>１</v>
      </c>
    </row>
    <row r="78" spans="1:27">
      <c r="A78" s="70"/>
      <c r="C78" s="109"/>
      <c r="D78" s="110"/>
      <c r="E78" s="111"/>
      <c r="F78" s="570"/>
      <c r="G78" s="112"/>
      <c r="H78" s="547"/>
      <c r="I78" s="548"/>
      <c r="J78" s="548"/>
      <c r="K78" s="548"/>
      <c r="L78" s="548"/>
      <c r="M78" s="548"/>
      <c r="N78" s="548"/>
      <c r="O78" s="548"/>
      <c r="P78" s="548"/>
      <c r="Q78" s="549"/>
      <c r="R78" s="68"/>
      <c r="S78" s="68"/>
      <c r="T78" s="68"/>
      <c r="U78" s="68"/>
      <c r="V78" s="68"/>
      <c r="W78" s="72" t="str">
        <f>IF(Y78="NG","製品情報等：その他の内容を入力してください/","")</f>
        <v/>
      </c>
      <c r="Y78" s="70" t="str">
        <f>IF(AND(F77="○",H78=""),"NG","OK")</f>
        <v>OK</v>
      </c>
    </row>
    <row r="79" spans="1:27">
      <c r="A79" s="70"/>
      <c r="C79" s="100" t="s">
        <v>503</v>
      </c>
      <c r="D79" s="101"/>
      <c r="E79" s="102"/>
      <c r="F79" s="6"/>
      <c r="G79" s="85" t="s">
        <v>44</v>
      </c>
      <c r="H79" s="90" t="s">
        <v>504</v>
      </c>
      <c r="I79" s="90"/>
      <c r="J79" s="90"/>
      <c r="K79" s="90"/>
      <c r="L79" s="90"/>
      <c r="M79" s="90"/>
      <c r="N79" s="90"/>
      <c r="O79" s="90"/>
      <c r="P79" s="90"/>
      <c r="Q79" s="93"/>
      <c r="R79" s="68"/>
      <c r="S79" s="68"/>
      <c r="T79" s="68"/>
      <c r="U79" s="68"/>
      <c r="V79" s="68"/>
    </row>
    <row r="80" spans="1:27">
      <c r="A80" s="70"/>
      <c r="C80" s="109"/>
      <c r="D80" s="110"/>
      <c r="E80" s="111"/>
      <c r="F80" s="6"/>
      <c r="G80" s="85" t="s">
        <v>46</v>
      </c>
      <c r="H80" s="90" t="s">
        <v>505</v>
      </c>
      <c r="I80" s="90"/>
      <c r="J80" s="90"/>
      <c r="K80" s="90"/>
      <c r="L80" s="90"/>
      <c r="M80" s="90"/>
      <c r="N80" s="90"/>
      <c r="O80" s="90"/>
      <c r="P80" s="90"/>
      <c r="Q80" s="93"/>
      <c r="R80" s="68"/>
      <c r="S80" s="68"/>
      <c r="T80" s="68"/>
      <c r="U80" s="68"/>
      <c r="V80" s="68"/>
    </row>
    <row r="81" spans="1:27">
      <c r="A81" s="70"/>
      <c r="C81" s="100" t="s">
        <v>506</v>
      </c>
      <c r="D81" s="101"/>
      <c r="E81" s="102"/>
      <c r="F81" s="6"/>
      <c r="G81" s="85" t="s">
        <v>44</v>
      </c>
      <c r="H81" s="90" t="s">
        <v>507</v>
      </c>
      <c r="I81" s="90"/>
      <c r="J81" s="90"/>
      <c r="K81" s="90"/>
      <c r="L81" s="90"/>
      <c r="M81" s="90"/>
      <c r="N81" s="90"/>
      <c r="O81" s="90"/>
      <c r="P81" s="90"/>
      <c r="Q81" s="93"/>
      <c r="R81" s="68"/>
      <c r="S81" s="68"/>
      <c r="T81" s="68"/>
      <c r="U81" s="68"/>
      <c r="V81" s="68"/>
    </row>
    <row r="82" spans="1:27">
      <c r="A82" s="70"/>
      <c r="C82" s="105"/>
      <c r="D82" s="68"/>
      <c r="E82" s="106"/>
      <c r="F82" s="6"/>
      <c r="G82" s="85" t="s">
        <v>46</v>
      </c>
      <c r="H82" s="90" t="s">
        <v>508</v>
      </c>
      <c r="I82" s="90"/>
      <c r="J82" s="90"/>
      <c r="K82" s="90"/>
      <c r="L82" s="90"/>
      <c r="M82" s="90"/>
      <c r="N82" s="90"/>
      <c r="O82" s="90"/>
      <c r="P82" s="90"/>
      <c r="Q82" s="93"/>
      <c r="R82" s="68"/>
      <c r="S82" s="68"/>
      <c r="T82" s="68"/>
      <c r="U82" s="68"/>
      <c r="V82" s="68"/>
    </row>
    <row r="83" spans="1:27">
      <c r="A83" s="70"/>
      <c r="C83" s="109"/>
      <c r="D83" s="110"/>
      <c r="E83" s="111"/>
      <c r="F83" s="6"/>
      <c r="G83" s="85" t="s">
        <v>48</v>
      </c>
      <c r="H83" s="90" t="s">
        <v>509</v>
      </c>
      <c r="I83" s="90"/>
      <c r="J83" s="90"/>
      <c r="K83" s="90"/>
      <c r="L83" s="90"/>
      <c r="M83" s="90"/>
      <c r="N83" s="90"/>
      <c r="O83" s="90"/>
      <c r="P83" s="90"/>
      <c r="Q83" s="93"/>
      <c r="R83" s="68"/>
      <c r="S83" s="68"/>
      <c r="T83" s="68"/>
      <c r="U83" s="68"/>
      <c r="V83" s="68"/>
    </row>
    <row r="84" spans="1:27">
      <c r="A84" s="70"/>
      <c r="C84" s="100" t="s">
        <v>510</v>
      </c>
      <c r="D84" s="101"/>
      <c r="E84" s="102"/>
      <c r="F84" s="6"/>
      <c r="G84" s="85" t="s">
        <v>44</v>
      </c>
      <c r="H84" s="90" t="s">
        <v>511</v>
      </c>
      <c r="I84" s="90"/>
      <c r="J84" s="90"/>
      <c r="K84" s="90"/>
      <c r="L84" s="90"/>
      <c r="M84" s="90"/>
      <c r="N84" s="90"/>
      <c r="O84" s="90"/>
      <c r="P84" s="90"/>
      <c r="Q84" s="93"/>
      <c r="R84" s="68"/>
      <c r="S84" s="68"/>
      <c r="T84" s="68"/>
      <c r="U84" s="68"/>
      <c r="V84" s="68"/>
    </row>
    <row r="85" spans="1:27">
      <c r="A85" s="70"/>
      <c r="C85" s="105"/>
      <c r="D85" s="68"/>
      <c r="E85" s="106"/>
      <c r="F85" s="6"/>
      <c r="G85" s="85" t="s">
        <v>46</v>
      </c>
      <c r="H85" s="90" t="s">
        <v>512</v>
      </c>
      <c r="I85" s="90"/>
      <c r="J85" s="90"/>
      <c r="K85" s="90"/>
      <c r="L85" s="90"/>
      <c r="M85" s="90"/>
      <c r="N85" s="90"/>
      <c r="O85" s="90"/>
      <c r="P85" s="90"/>
      <c r="Q85" s="93"/>
      <c r="R85" s="68"/>
      <c r="S85" s="68"/>
      <c r="T85" s="68"/>
      <c r="U85" s="68"/>
      <c r="V85" s="68"/>
    </row>
    <row r="86" spans="1:27">
      <c r="A86" s="70"/>
      <c r="C86" s="113"/>
      <c r="D86" s="70"/>
      <c r="E86" s="114"/>
      <c r="F86" s="6"/>
      <c r="G86" s="85" t="s">
        <v>48</v>
      </c>
      <c r="H86" s="90" t="s">
        <v>513</v>
      </c>
      <c r="I86" s="90"/>
      <c r="J86" s="90"/>
      <c r="K86" s="90"/>
      <c r="L86" s="87"/>
      <c r="M86" s="87"/>
      <c r="N86" s="90"/>
      <c r="O86" s="90"/>
      <c r="P86" s="90"/>
      <c r="Q86" s="93"/>
      <c r="R86" s="68"/>
      <c r="S86" s="68"/>
      <c r="T86" s="68"/>
      <c r="U86" s="68"/>
      <c r="V86" s="68"/>
    </row>
    <row r="87" spans="1:27">
      <c r="A87" s="70"/>
      <c r="C87" s="113"/>
      <c r="D87" s="70"/>
      <c r="E87" s="114"/>
      <c r="F87" s="569" t="s">
        <v>19</v>
      </c>
      <c r="G87" s="107" t="s">
        <v>50</v>
      </c>
      <c r="H87" s="90" t="s">
        <v>235</v>
      </c>
      <c r="I87" s="90"/>
      <c r="J87" s="90"/>
      <c r="K87" s="90"/>
      <c r="L87" s="87"/>
      <c r="M87" s="87"/>
      <c r="N87" s="87"/>
      <c r="O87" s="90"/>
      <c r="P87" s="90"/>
      <c r="Q87" s="93"/>
      <c r="R87" s="68"/>
      <c r="S87" s="68"/>
      <c r="T87" s="68"/>
      <c r="U87" s="68"/>
      <c r="V87" s="68"/>
      <c r="AA87" s="70" t="str">
        <f>IF(OR(F87="○",F87="△"),"","１")</f>
        <v>１</v>
      </c>
    </row>
    <row r="88" spans="1:27">
      <c r="A88" s="70"/>
      <c r="C88" s="115"/>
      <c r="D88" s="110"/>
      <c r="E88" s="111"/>
      <c r="F88" s="570"/>
      <c r="G88" s="116"/>
      <c r="H88" s="547"/>
      <c r="I88" s="548"/>
      <c r="J88" s="548"/>
      <c r="K88" s="548"/>
      <c r="L88" s="548"/>
      <c r="M88" s="548"/>
      <c r="N88" s="548"/>
      <c r="O88" s="548"/>
      <c r="P88" s="548"/>
      <c r="Q88" s="549"/>
      <c r="R88" s="68"/>
      <c r="S88" s="68"/>
      <c r="T88" s="68"/>
      <c r="U88" s="68"/>
      <c r="V88" s="68"/>
      <c r="W88" s="72" t="str">
        <f>IF(Y88="NG","メンテナンス結果：その他の内容を入力してください/","")</f>
        <v/>
      </c>
      <c r="Y88" s="70" t="str">
        <f>IF(AND(F87="○",H88=""),"NG","OK")</f>
        <v>OK</v>
      </c>
    </row>
    <row r="89" spans="1:27">
      <c r="A89" s="70"/>
      <c r="C89" s="100" t="s">
        <v>514</v>
      </c>
      <c r="D89" s="101"/>
      <c r="E89" s="102"/>
      <c r="F89" s="6"/>
      <c r="G89" s="85" t="s">
        <v>44</v>
      </c>
      <c r="H89" s="90" t="s">
        <v>515</v>
      </c>
      <c r="I89" s="90"/>
      <c r="J89" s="90"/>
      <c r="K89" s="90"/>
      <c r="L89" s="87"/>
      <c r="M89" s="87"/>
      <c r="N89" s="90"/>
      <c r="O89" s="90"/>
      <c r="P89" s="90"/>
      <c r="Q89" s="93"/>
      <c r="R89" s="68"/>
      <c r="S89" s="68"/>
      <c r="T89" s="68"/>
      <c r="U89" s="68"/>
      <c r="V89" s="68"/>
    </row>
    <row r="90" spans="1:27">
      <c r="A90" s="70"/>
      <c r="C90" s="99"/>
      <c r="D90" s="68"/>
      <c r="E90" s="106"/>
      <c r="F90" s="6"/>
      <c r="G90" s="85" t="s">
        <v>46</v>
      </c>
      <c r="H90" s="90" t="s">
        <v>516</v>
      </c>
      <c r="I90" s="90"/>
      <c r="J90" s="90"/>
      <c r="K90" s="90"/>
      <c r="L90" s="90"/>
      <c r="M90" s="90"/>
      <c r="N90" s="90"/>
      <c r="O90" s="90"/>
      <c r="P90" s="90"/>
      <c r="Q90" s="93"/>
      <c r="R90" s="68"/>
      <c r="S90" s="68"/>
      <c r="T90" s="68"/>
      <c r="U90" s="68"/>
      <c r="V90" s="68"/>
    </row>
    <row r="91" spans="1:27">
      <c r="A91" s="70"/>
      <c r="C91" s="99"/>
      <c r="D91" s="68"/>
      <c r="E91" s="106"/>
      <c r="F91" s="569"/>
      <c r="G91" s="107" t="s">
        <v>48</v>
      </c>
      <c r="H91" s="90" t="s">
        <v>235</v>
      </c>
      <c r="I91" s="90"/>
      <c r="J91" s="90"/>
      <c r="K91" s="90"/>
      <c r="L91" s="90"/>
      <c r="M91" s="90"/>
      <c r="N91" s="90"/>
      <c r="O91" s="90"/>
      <c r="P91" s="90"/>
      <c r="Q91" s="93"/>
      <c r="R91" s="68"/>
      <c r="S91" s="68"/>
      <c r="T91" s="68"/>
      <c r="U91" s="68"/>
      <c r="V91" s="68"/>
      <c r="AA91" s="70" t="str">
        <f>IF(OR(F91="○",F91="△"),"","１")</f>
        <v>１</v>
      </c>
    </row>
    <row r="92" spans="1:27">
      <c r="A92" s="70"/>
      <c r="C92" s="116"/>
      <c r="D92" s="117"/>
      <c r="E92" s="118"/>
      <c r="F92" s="570"/>
      <c r="G92" s="116"/>
      <c r="H92" s="547"/>
      <c r="I92" s="548"/>
      <c r="J92" s="548"/>
      <c r="K92" s="548"/>
      <c r="L92" s="548"/>
      <c r="M92" s="548"/>
      <c r="N92" s="548"/>
      <c r="O92" s="548"/>
      <c r="P92" s="548"/>
      <c r="Q92" s="549"/>
      <c r="R92" s="68"/>
      <c r="S92" s="68"/>
      <c r="T92" s="68"/>
      <c r="U92" s="68"/>
      <c r="V92" s="68"/>
      <c r="W92" s="72" t="str">
        <f>IF(Y92="NG","写真データ連携：その他の内容を入力してください/","")</f>
        <v/>
      </c>
      <c r="Y92" s="70" t="str">
        <f>IF(AND(F91="○",H92=""),"NG","OK")</f>
        <v>OK</v>
      </c>
    </row>
    <row r="93" spans="1:27">
      <c r="A93" s="70"/>
      <c r="C93" s="99" t="s">
        <v>517</v>
      </c>
      <c r="D93" s="68"/>
      <c r="E93" s="106"/>
      <c r="F93" s="569"/>
      <c r="G93" s="107" t="s">
        <v>44</v>
      </c>
      <c r="H93" s="90" t="s">
        <v>518</v>
      </c>
      <c r="I93" s="90"/>
      <c r="J93" s="90"/>
      <c r="K93" s="90"/>
      <c r="L93" s="90"/>
      <c r="M93" s="90"/>
      <c r="N93" s="90"/>
      <c r="O93" s="90"/>
      <c r="P93" s="90"/>
      <c r="Q93" s="93"/>
      <c r="R93" s="68"/>
      <c r="S93" s="68"/>
      <c r="T93" s="68"/>
      <c r="U93" s="68"/>
      <c r="V93" s="68"/>
      <c r="AA93" s="70" t="str">
        <f>IF(OR(F93="○",F93="△"),"","１")</f>
        <v>１</v>
      </c>
    </row>
    <row r="94" spans="1:27">
      <c r="A94" s="70"/>
      <c r="C94" s="115"/>
      <c r="D94" s="110"/>
      <c r="E94" s="111"/>
      <c r="F94" s="570"/>
      <c r="G94" s="115"/>
      <c r="H94" s="547"/>
      <c r="I94" s="548"/>
      <c r="J94" s="548"/>
      <c r="K94" s="548"/>
      <c r="L94" s="548"/>
      <c r="M94" s="548"/>
      <c r="N94" s="548"/>
      <c r="O94" s="548"/>
      <c r="P94" s="548"/>
      <c r="Q94" s="549"/>
      <c r="R94" s="68"/>
      <c r="S94" s="68"/>
      <c r="T94" s="68"/>
      <c r="U94" s="68"/>
      <c r="V94" s="68"/>
      <c r="W94" s="72" t="str">
        <f>IF(Y94="NG","その他 情報：その他の内容を入力してください/","")</f>
        <v/>
      </c>
      <c r="Y94" s="70" t="str">
        <f>IF(AND(F93="○",H94=""),"NG","OK")</f>
        <v>OK</v>
      </c>
    </row>
    <row r="95" spans="1:27">
      <c r="A95" s="70"/>
      <c r="C95" s="68"/>
      <c r="D95" s="68"/>
      <c r="E95" s="68"/>
      <c r="F95" s="68"/>
      <c r="G95" s="68"/>
      <c r="H95" s="68"/>
      <c r="I95" s="68"/>
      <c r="J95" s="68"/>
      <c r="K95" s="68"/>
      <c r="L95" s="68"/>
      <c r="M95" s="68"/>
      <c r="N95" s="68"/>
      <c r="O95" s="68"/>
      <c r="P95" s="68"/>
      <c r="Q95" s="68"/>
      <c r="R95" s="68"/>
      <c r="S95" s="68"/>
      <c r="T95" s="68"/>
      <c r="U95" s="68"/>
      <c r="V95" s="68"/>
    </row>
    <row r="96" spans="1:27">
      <c r="A96" s="70"/>
      <c r="B96" s="91" t="s">
        <v>519</v>
      </c>
      <c r="C96" s="588" t="s">
        <v>1303</v>
      </c>
      <c r="D96" s="588"/>
      <c r="E96" s="588"/>
      <c r="F96" s="588"/>
      <c r="G96" s="588"/>
      <c r="H96" s="588"/>
      <c r="I96" s="588"/>
      <c r="J96" s="588"/>
      <c r="K96" s="588"/>
      <c r="L96" s="588"/>
      <c r="M96" s="588"/>
      <c r="N96" s="588"/>
      <c r="O96" s="588"/>
      <c r="P96" s="588"/>
      <c r="Q96" s="588"/>
      <c r="R96" s="588"/>
      <c r="S96" s="588"/>
      <c r="T96" s="588"/>
      <c r="U96" s="588"/>
      <c r="V96" s="68"/>
    </row>
    <row r="97" spans="1:22">
      <c r="A97" s="70"/>
      <c r="C97" s="589" t="s">
        <v>520</v>
      </c>
      <c r="D97" s="590"/>
      <c r="E97" s="590"/>
      <c r="F97" s="590"/>
      <c r="G97" s="590"/>
      <c r="H97" s="590"/>
      <c r="I97" s="590"/>
      <c r="J97" s="590"/>
      <c r="K97" s="590"/>
      <c r="L97" s="590"/>
      <c r="M97" s="590"/>
      <c r="N97" s="590"/>
      <c r="O97" s="590"/>
      <c r="P97" s="590"/>
      <c r="Q97" s="590"/>
      <c r="R97" s="590"/>
      <c r="S97" s="590"/>
      <c r="T97" s="590"/>
      <c r="U97" s="591"/>
      <c r="V97" s="82"/>
    </row>
    <row r="98" spans="1:22" ht="15" customHeight="1">
      <c r="A98" s="70"/>
      <c r="C98" s="324"/>
      <c r="D98" s="397"/>
      <c r="E98" s="397"/>
      <c r="F98" s="397"/>
      <c r="G98" s="397"/>
      <c r="H98" s="397"/>
      <c r="I98" s="397"/>
      <c r="J98" s="397"/>
      <c r="K98" s="397"/>
      <c r="L98" s="397"/>
      <c r="M98" s="397"/>
      <c r="N98" s="397"/>
      <c r="O98" s="397"/>
      <c r="P98" s="397"/>
      <c r="Q98" s="397"/>
      <c r="R98" s="397"/>
      <c r="S98" s="397"/>
      <c r="T98" s="397"/>
      <c r="U98" s="398"/>
      <c r="V98" s="82"/>
    </row>
    <row r="99" spans="1:22" ht="15" customHeight="1">
      <c r="A99" s="70"/>
      <c r="C99" s="399"/>
      <c r="D99" s="400"/>
      <c r="E99" s="400"/>
      <c r="F99" s="400"/>
      <c r="G99" s="400"/>
      <c r="H99" s="400"/>
      <c r="I99" s="400"/>
      <c r="J99" s="400"/>
      <c r="K99" s="400"/>
      <c r="L99" s="400"/>
      <c r="M99" s="400"/>
      <c r="N99" s="400"/>
      <c r="O99" s="400"/>
      <c r="P99" s="400"/>
      <c r="Q99" s="400"/>
      <c r="R99" s="400"/>
      <c r="S99" s="400"/>
      <c r="T99" s="400"/>
      <c r="U99" s="401"/>
      <c r="V99" s="82"/>
    </row>
    <row r="100" spans="1:22" ht="15" customHeight="1">
      <c r="A100" s="70"/>
      <c r="C100" s="402"/>
      <c r="D100" s="403"/>
      <c r="E100" s="403"/>
      <c r="F100" s="403"/>
      <c r="G100" s="403"/>
      <c r="H100" s="403"/>
      <c r="I100" s="403"/>
      <c r="J100" s="403"/>
      <c r="K100" s="403"/>
      <c r="L100" s="403"/>
      <c r="M100" s="403"/>
      <c r="N100" s="403"/>
      <c r="O100" s="403"/>
      <c r="P100" s="403"/>
      <c r="Q100" s="403"/>
      <c r="R100" s="403"/>
      <c r="S100" s="403"/>
      <c r="T100" s="403"/>
      <c r="U100" s="404"/>
      <c r="V100" s="82"/>
    </row>
    <row r="101" spans="1:22">
      <c r="A101" s="70"/>
      <c r="O101" s="74"/>
      <c r="P101" s="74"/>
      <c r="Q101" s="74"/>
      <c r="R101" s="74"/>
      <c r="S101" s="74"/>
      <c r="T101" s="74"/>
      <c r="U101" s="74"/>
      <c r="V101" s="74"/>
    </row>
    <row r="102" spans="1:22">
      <c r="A102" s="70"/>
      <c r="B102" s="91" t="s">
        <v>521</v>
      </c>
      <c r="C102" s="565" t="s">
        <v>1347</v>
      </c>
      <c r="D102" s="565"/>
      <c r="E102" s="565"/>
      <c r="F102" s="565"/>
      <c r="G102" s="565"/>
      <c r="H102" s="565"/>
      <c r="I102" s="565"/>
      <c r="J102" s="565"/>
      <c r="K102" s="565"/>
      <c r="L102" s="565"/>
      <c r="M102" s="565"/>
      <c r="N102" s="565"/>
      <c r="O102" s="565"/>
      <c r="P102" s="565"/>
      <c r="Q102" s="565"/>
      <c r="R102" s="565"/>
      <c r="S102" s="565"/>
      <c r="T102" s="565"/>
      <c r="U102" s="565"/>
      <c r="V102" s="83"/>
    </row>
    <row r="103" spans="1:22">
      <c r="A103" s="70"/>
      <c r="C103" s="538" t="s">
        <v>522</v>
      </c>
      <c r="D103" s="539"/>
      <c r="E103" s="119" t="s">
        <v>43</v>
      </c>
      <c r="F103" s="67"/>
      <c r="G103" s="68"/>
      <c r="H103" s="68"/>
      <c r="I103" s="68"/>
      <c r="J103" s="68"/>
      <c r="K103" s="68"/>
      <c r="L103" s="68"/>
      <c r="M103" s="68"/>
      <c r="N103" s="68"/>
      <c r="O103" s="68"/>
      <c r="P103" s="68"/>
      <c r="Q103" s="68"/>
      <c r="R103" s="68"/>
      <c r="S103" s="68"/>
      <c r="T103" s="68"/>
      <c r="U103" s="68"/>
      <c r="V103" s="82"/>
    </row>
    <row r="104" spans="1:22" ht="15" customHeight="1">
      <c r="A104" s="70"/>
      <c r="C104" s="85" t="s">
        <v>44</v>
      </c>
      <c r="D104" s="97" t="s">
        <v>1108</v>
      </c>
      <c r="E104" s="90"/>
      <c r="F104" s="90"/>
      <c r="G104" s="90"/>
      <c r="H104" s="90"/>
      <c r="I104" s="90"/>
      <c r="J104" s="93"/>
      <c r="K104" s="68"/>
      <c r="L104" s="68"/>
      <c r="M104" s="68"/>
      <c r="N104" s="68"/>
      <c r="O104" s="68"/>
      <c r="P104" s="68"/>
      <c r="Q104" s="68"/>
      <c r="R104" s="68"/>
      <c r="S104" s="68"/>
      <c r="T104" s="68"/>
      <c r="U104" s="68"/>
      <c r="V104" s="82"/>
    </row>
    <row r="105" spans="1:22" ht="15" customHeight="1">
      <c r="A105" s="70"/>
      <c r="C105" s="85" t="s">
        <v>46</v>
      </c>
      <c r="D105" s="97" t="s">
        <v>1105</v>
      </c>
      <c r="E105" s="90"/>
      <c r="F105" s="90"/>
      <c r="G105" s="90"/>
      <c r="H105" s="90"/>
      <c r="I105" s="90"/>
      <c r="J105" s="93"/>
      <c r="K105" s="68"/>
      <c r="L105" s="68"/>
      <c r="M105" s="68"/>
      <c r="N105" s="68"/>
      <c r="O105" s="68"/>
      <c r="P105" s="68"/>
      <c r="Q105" s="68"/>
      <c r="R105" s="68"/>
      <c r="S105" s="68"/>
      <c r="T105" s="68"/>
      <c r="U105" s="68"/>
      <c r="V105" s="82"/>
    </row>
    <row r="106" spans="1:22" ht="15" customHeight="1">
      <c r="A106" s="70"/>
      <c r="C106" s="85" t="s">
        <v>48</v>
      </c>
      <c r="D106" s="97" t="s">
        <v>1106</v>
      </c>
      <c r="E106" s="90"/>
      <c r="F106" s="90"/>
      <c r="G106" s="90"/>
      <c r="H106" s="90"/>
      <c r="I106" s="90"/>
      <c r="J106" s="93"/>
      <c r="K106" s="68"/>
      <c r="L106" s="68"/>
      <c r="M106" s="68"/>
      <c r="N106" s="68"/>
      <c r="O106" s="68"/>
      <c r="P106" s="68"/>
      <c r="Q106" s="68"/>
      <c r="R106" s="68"/>
      <c r="S106" s="68"/>
      <c r="T106" s="68"/>
      <c r="U106" s="68"/>
      <c r="V106" s="82"/>
    </row>
    <row r="107" spans="1:22" ht="15" customHeight="1">
      <c r="A107" s="70"/>
      <c r="C107" s="85" t="s">
        <v>50</v>
      </c>
      <c r="D107" s="97" t="s">
        <v>1107</v>
      </c>
      <c r="E107" s="90"/>
      <c r="F107" s="90"/>
      <c r="G107" s="90"/>
      <c r="H107" s="90"/>
      <c r="I107" s="90"/>
      <c r="J107" s="93"/>
      <c r="K107" s="68"/>
      <c r="L107" s="68"/>
      <c r="M107" s="68"/>
      <c r="N107" s="68"/>
      <c r="O107" s="68"/>
      <c r="P107" s="68"/>
      <c r="Q107" s="68"/>
      <c r="R107" s="68"/>
      <c r="S107" s="68"/>
      <c r="T107" s="68"/>
      <c r="U107" s="68"/>
      <c r="V107" s="82"/>
    </row>
    <row r="108" spans="1:22" ht="15" customHeight="1">
      <c r="A108" s="70"/>
      <c r="C108" s="608" t="s">
        <v>560</v>
      </c>
      <c r="D108" s="609"/>
      <c r="E108" s="119" t="s">
        <v>43</v>
      </c>
      <c r="F108" s="67"/>
      <c r="G108" s="68"/>
      <c r="H108" s="68"/>
      <c r="I108" s="68"/>
      <c r="J108" s="68"/>
      <c r="K108" s="68"/>
      <c r="L108" s="68"/>
      <c r="M108" s="68"/>
      <c r="N108" s="68"/>
      <c r="O108" s="68"/>
      <c r="P108" s="68"/>
      <c r="Q108" s="68"/>
      <c r="R108" s="68"/>
      <c r="S108" s="68"/>
      <c r="T108" s="68"/>
      <c r="U108" s="68"/>
      <c r="V108" s="82"/>
    </row>
    <row r="109" spans="1:22" ht="15" customHeight="1">
      <c r="A109" s="70"/>
      <c r="C109" s="85" t="s">
        <v>44</v>
      </c>
      <c r="D109" s="97" t="s">
        <v>1108</v>
      </c>
      <c r="E109" s="90"/>
      <c r="F109" s="90"/>
      <c r="G109" s="90"/>
      <c r="H109" s="90"/>
      <c r="I109" s="90"/>
      <c r="J109" s="93"/>
      <c r="K109" s="68"/>
      <c r="L109" s="68"/>
      <c r="M109" s="68"/>
      <c r="N109" s="68"/>
      <c r="O109" s="68"/>
      <c r="P109" s="68"/>
      <c r="Q109" s="68"/>
      <c r="R109" s="68"/>
      <c r="S109" s="68"/>
      <c r="T109" s="68"/>
      <c r="U109" s="68"/>
      <c r="V109" s="82"/>
    </row>
    <row r="110" spans="1:22">
      <c r="A110" s="70"/>
      <c r="C110" s="85" t="s">
        <v>46</v>
      </c>
      <c r="D110" s="97" t="s">
        <v>1105</v>
      </c>
      <c r="E110" s="90"/>
      <c r="F110" s="90"/>
      <c r="G110" s="90"/>
      <c r="H110" s="90"/>
      <c r="I110" s="90"/>
      <c r="J110" s="93"/>
      <c r="K110" s="68"/>
      <c r="L110" s="68"/>
      <c r="M110" s="68"/>
      <c r="N110" s="68"/>
      <c r="O110" s="68"/>
      <c r="P110" s="68"/>
      <c r="Q110" s="68"/>
      <c r="R110" s="68"/>
      <c r="S110" s="68"/>
      <c r="T110" s="68"/>
      <c r="U110" s="68"/>
      <c r="V110" s="68"/>
    </row>
    <row r="111" spans="1:22">
      <c r="A111" s="70"/>
      <c r="C111" s="85" t="s">
        <v>48</v>
      </c>
      <c r="D111" s="97" t="s">
        <v>1106</v>
      </c>
      <c r="E111" s="90"/>
      <c r="F111" s="90"/>
      <c r="G111" s="90"/>
      <c r="H111" s="90"/>
      <c r="I111" s="90"/>
      <c r="J111" s="93"/>
      <c r="K111" s="68"/>
      <c r="L111" s="68"/>
      <c r="M111" s="68"/>
      <c r="N111" s="68"/>
      <c r="O111" s="68"/>
      <c r="P111" s="68"/>
      <c r="Q111" s="68"/>
      <c r="R111" s="68"/>
      <c r="S111" s="68"/>
      <c r="T111" s="68"/>
      <c r="U111" s="68"/>
      <c r="V111" s="68"/>
    </row>
    <row r="112" spans="1:22">
      <c r="A112" s="70"/>
      <c r="C112" s="85" t="s">
        <v>50</v>
      </c>
      <c r="D112" s="97" t="s">
        <v>1107</v>
      </c>
      <c r="E112" s="90"/>
      <c r="F112" s="90"/>
      <c r="G112" s="90"/>
      <c r="H112" s="90"/>
      <c r="I112" s="90"/>
      <c r="J112" s="93"/>
      <c r="K112" s="68"/>
      <c r="L112" s="68"/>
      <c r="M112" s="68"/>
      <c r="N112" s="68"/>
      <c r="O112" s="68"/>
      <c r="P112" s="68"/>
      <c r="Q112" s="68"/>
      <c r="R112" s="68"/>
      <c r="S112" s="68"/>
      <c r="T112" s="68"/>
      <c r="U112" s="68"/>
      <c r="V112" s="68"/>
    </row>
    <row r="113" spans="1:27">
      <c r="A113" s="70"/>
      <c r="C113" s="68"/>
      <c r="D113" s="68"/>
      <c r="E113" s="68"/>
      <c r="F113" s="68"/>
      <c r="G113" s="68"/>
      <c r="H113" s="68"/>
      <c r="I113" s="68"/>
      <c r="J113" s="68"/>
      <c r="K113" s="68"/>
      <c r="L113" s="68"/>
      <c r="M113" s="68"/>
      <c r="N113" s="68"/>
      <c r="O113" s="68"/>
      <c r="P113" s="68"/>
      <c r="Q113" s="68"/>
      <c r="R113" s="68"/>
      <c r="S113" s="68"/>
      <c r="T113" s="68"/>
      <c r="U113" s="68"/>
      <c r="V113" s="74"/>
    </row>
    <row r="114" spans="1:27">
      <c r="A114" s="70"/>
      <c r="B114" s="91" t="s">
        <v>524</v>
      </c>
      <c r="C114" s="76" t="s">
        <v>1348</v>
      </c>
      <c r="D114" s="68"/>
      <c r="E114" s="68"/>
      <c r="F114" s="68"/>
      <c r="G114" s="68"/>
      <c r="H114" s="68"/>
      <c r="I114" s="68"/>
      <c r="J114" s="68"/>
      <c r="K114" s="68"/>
      <c r="L114" s="68"/>
      <c r="M114" s="68"/>
      <c r="N114" s="68"/>
      <c r="O114" s="68"/>
      <c r="P114" s="68"/>
      <c r="Q114" s="68"/>
      <c r="R114" s="68"/>
      <c r="S114" s="68"/>
      <c r="T114" s="68"/>
      <c r="U114" s="68"/>
      <c r="V114" s="68"/>
      <c r="X114" s="68"/>
    </row>
    <row r="115" spans="1:27">
      <c r="A115" s="70"/>
      <c r="C115" s="120" t="s">
        <v>525</v>
      </c>
      <c r="D115" s="121"/>
      <c r="E115" s="122"/>
      <c r="F115" s="122"/>
      <c r="G115" s="122"/>
      <c r="H115" s="122"/>
      <c r="I115" s="122"/>
      <c r="J115" s="122"/>
      <c r="K115" s="122"/>
      <c r="L115" s="122"/>
      <c r="M115" s="122"/>
      <c r="N115" s="122"/>
      <c r="O115" s="122"/>
      <c r="P115" s="122"/>
      <c r="Q115" s="122"/>
      <c r="R115" s="122"/>
      <c r="S115" s="122"/>
      <c r="T115" s="122"/>
      <c r="U115" s="123"/>
      <c r="X115" s="82"/>
    </row>
    <row r="116" spans="1:27">
      <c r="A116" s="70"/>
      <c r="B116" s="91"/>
      <c r="C116" s="124"/>
      <c r="D116" s="125" t="s">
        <v>43</v>
      </c>
      <c r="E116" s="427" t="s">
        <v>526</v>
      </c>
      <c r="F116" s="540"/>
      <c r="G116" s="540"/>
      <c r="H116" s="541"/>
      <c r="I116" s="542" t="s">
        <v>527</v>
      </c>
      <c r="J116" s="542"/>
      <c r="K116" s="542"/>
      <c r="L116" s="542"/>
      <c r="M116" s="542"/>
      <c r="N116" s="542"/>
      <c r="O116" s="542"/>
      <c r="P116" s="542"/>
      <c r="Q116" s="542"/>
      <c r="R116" s="542"/>
      <c r="S116" s="542"/>
      <c r="T116" s="542"/>
      <c r="U116" s="543"/>
      <c r="X116" s="68"/>
      <c r="Y116" s="70" t="str">
        <f>TRIM(I117)</f>
        <v/>
      </c>
    </row>
    <row r="117" spans="1:27" ht="15" customHeight="1">
      <c r="A117" s="70"/>
      <c r="C117" s="124"/>
      <c r="D117" s="58"/>
      <c r="E117" s="126" t="s">
        <v>1345</v>
      </c>
      <c r="F117" s="127"/>
      <c r="G117" s="127"/>
      <c r="H117" s="127"/>
      <c r="I117" s="326"/>
      <c r="J117" s="553"/>
      <c r="K117" s="553"/>
      <c r="L117" s="553"/>
      <c r="M117" s="553"/>
      <c r="N117" s="553"/>
      <c r="O117" s="553"/>
      <c r="P117" s="553"/>
      <c r="Q117" s="553"/>
      <c r="R117" s="553"/>
      <c r="S117" s="553"/>
      <c r="T117" s="553"/>
      <c r="U117" s="554"/>
      <c r="W117" s="72" t="str">
        <f>IF(Y117="NG","外観検査の内容を入力してください/","")</f>
        <v/>
      </c>
      <c r="X117" s="82"/>
      <c r="Y117" s="70" t="str">
        <f>IF(AND(D117="○",TRIM(I117)=""),"NG","OK")</f>
        <v>OK</v>
      </c>
    </row>
    <row r="118" spans="1:27" ht="15" customHeight="1">
      <c r="A118" s="70"/>
      <c r="C118" s="124"/>
      <c r="D118" s="3"/>
      <c r="E118" s="128" t="s">
        <v>1346</v>
      </c>
      <c r="F118" s="129"/>
      <c r="G118" s="129"/>
      <c r="H118" s="129"/>
      <c r="I118" s="326"/>
      <c r="J118" s="553"/>
      <c r="K118" s="553"/>
      <c r="L118" s="553"/>
      <c r="M118" s="553"/>
      <c r="N118" s="553"/>
      <c r="O118" s="553"/>
      <c r="P118" s="553"/>
      <c r="Q118" s="553"/>
      <c r="R118" s="553"/>
      <c r="S118" s="553"/>
      <c r="T118" s="553"/>
      <c r="U118" s="554"/>
      <c r="W118" s="72" t="str">
        <f>IF(Y118="NG","出力検査の内容を入力してください/","")</f>
        <v/>
      </c>
      <c r="X118" s="68"/>
      <c r="Y118" s="70" t="str">
        <f t="shared" ref="Y118:Y124" si="0">IF(AND(D118="○",TRIM(I118)=""),"NG","OK")</f>
        <v>OK</v>
      </c>
    </row>
    <row r="119" spans="1:27" ht="15" customHeight="1">
      <c r="A119" s="70"/>
      <c r="C119" s="124"/>
      <c r="D119" s="3"/>
      <c r="E119" s="128" t="s">
        <v>528</v>
      </c>
      <c r="F119" s="130"/>
      <c r="G119" s="130"/>
      <c r="H119" s="130"/>
      <c r="I119" s="326"/>
      <c r="J119" s="553"/>
      <c r="K119" s="553"/>
      <c r="L119" s="553"/>
      <c r="M119" s="553"/>
      <c r="N119" s="553"/>
      <c r="O119" s="553"/>
      <c r="P119" s="553"/>
      <c r="Q119" s="553"/>
      <c r="R119" s="553"/>
      <c r="S119" s="553"/>
      <c r="T119" s="553"/>
      <c r="U119" s="554"/>
      <c r="W119" s="72" t="str">
        <f>IF(Y119="NG","EL検査の内容を入力してください/","")</f>
        <v/>
      </c>
      <c r="X119" s="82"/>
      <c r="Y119" s="70" t="str">
        <f t="shared" si="0"/>
        <v>OK</v>
      </c>
    </row>
    <row r="120" spans="1:27" ht="15" customHeight="1">
      <c r="A120" s="70"/>
      <c r="C120" s="124"/>
      <c r="D120" s="3"/>
      <c r="E120" s="128" t="s">
        <v>529</v>
      </c>
      <c r="F120" s="129"/>
      <c r="G120" s="129"/>
      <c r="H120" s="129"/>
      <c r="I120" s="326"/>
      <c r="J120" s="553"/>
      <c r="K120" s="553"/>
      <c r="L120" s="553"/>
      <c r="M120" s="553"/>
      <c r="N120" s="553"/>
      <c r="O120" s="553"/>
      <c r="P120" s="553"/>
      <c r="Q120" s="553"/>
      <c r="R120" s="553"/>
      <c r="S120" s="553"/>
      <c r="T120" s="553"/>
      <c r="U120" s="554"/>
      <c r="W120" s="72" t="str">
        <f>IF(Y120="NG","絶縁抵抗測定の内容を入力してください/","")</f>
        <v/>
      </c>
      <c r="X120" s="68"/>
      <c r="Y120" s="70" t="str">
        <f t="shared" si="0"/>
        <v>OK</v>
      </c>
    </row>
    <row r="121" spans="1:27" ht="15" customHeight="1">
      <c r="A121" s="70"/>
      <c r="C121" s="124"/>
      <c r="D121" s="3"/>
      <c r="E121" s="68" t="s">
        <v>530</v>
      </c>
      <c r="F121" s="131"/>
      <c r="G121" s="131"/>
      <c r="H121" s="131"/>
      <c r="I121" s="326"/>
      <c r="J121" s="553"/>
      <c r="K121" s="553"/>
      <c r="L121" s="553"/>
      <c r="M121" s="553"/>
      <c r="N121" s="553"/>
      <c r="O121" s="553"/>
      <c r="P121" s="553"/>
      <c r="Q121" s="553"/>
      <c r="R121" s="553"/>
      <c r="S121" s="553"/>
      <c r="T121" s="553"/>
      <c r="U121" s="554"/>
      <c r="W121" s="72" t="str">
        <f>IF(Y121="NG","開放電圧試験の内容を入力してください/","")</f>
        <v/>
      </c>
      <c r="X121" s="82"/>
      <c r="Y121" s="70" t="str">
        <f t="shared" si="0"/>
        <v>OK</v>
      </c>
    </row>
    <row r="122" spans="1:27" ht="15" customHeight="1">
      <c r="A122" s="70"/>
      <c r="C122" s="124"/>
      <c r="D122" s="3"/>
      <c r="E122" s="128" t="s">
        <v>531</v>
      </c>
      <c r="F122" s="129"/>
      <c r="G122" s="129"/>
      <c r="H122" s="129"/>
      <c r="I122" s="326"/>
      <c r="J122" s="553"/>
      <c r="K122" s="553"/>
      <c r="L122" s="553"/>
      <c r="M122" s="553"/>
      <c r="N122" s="553"/>
      <c r="O122" s="553"/>
      <c r="P122" s="553"/>
      <c r="Q122" s="553"/>
      <c r="R122" s="553"/>
      <c r="S122" s="553"/>
      <c r="T122" s="553"/>
      <c r="U122" s="554"/>
      <c r="W122" s="72" t="str">
        <f>IF(Y122="NG","インピーダンス測定の内容を入力してください/","")</f>
        <v/>
      </c>
      <c r="X122" s="68"/>
      <c r="Y122" s="70" t="str">
        <f t="shared" si="0"/>
        <v>OK</v>
      </c>
    </row>
    <row r="123" spans="1:27" ht="15" customHeight="1">
      <c r="A123" s="70"/>
      <c r="C123" s="132"/>
      <c r="D123" s="3"/>
      <c r="E123" s="133" t="s">
        <v>532</v>
      </c>
      <c r="F123" s="130"/>
      <c r="G123" s="130"/>
      <c r="H123" s="130"/>
      <c r="I123" s="326"/>
      <c r="J123" s="553"/>
      <c r="K123" s="553"/>
      <c r="L123" s="553"/>
      <c r="M123" s="553"/>
      <c r="N123" s="553"/>
      <c r="O123" s="553"/>
      <c r="P123" s="553"/>
      <c r="Q123" s="553"/>
      <c r="R123" s="553"/>
      <c r="S123" s="553"/>
      <c r="T123" s="553"/>
      <c r="U123" s="554"/>
      <c r="W123" s="72" t="str">
        <f>IF(Y123="NG","IR検査の内容を入力してください/","")</f>
        <v/>
      </c>
      <c r="X123" s="82"/>
      <c r="Y123" s="70" t="str">
        <f t="shared" si="0"/>
        <v>OK</v>
      </c>
    </row>
    <row r="124" spans="1:27" ht="15" customHeight="1">
      <c r="A124" s="70"/>
      <c r="C124" s="134"/>
      <c r="D124" s="3"/>
      <c r="E124" s="135" t="s">
        <v>533</v>
      </c>
      <c r="F124" s="136"/>
      <c r="G124" s="136"/>
      <c r="H124" s="136"/>
      <c r="I124" s="326"/>
      <c r="J124" s="553"/>
      <c r="K124" s="553"/>
      <c r="L124" s="553"/>
      <c r="M124" s="553"/>
      <c r="N124" s="553"/>
      <c r="O124" s="553"/>
      <c r="P124" s="553"/>
      <c r="Q124" s="553"/>
      <c r="R124" s="553"/>
      <c r="S124" s="553"/>
      <c r="T124" s="553"/>
      <c r="U124" s="554"/>
      <c r="W124" s="72" t="str">
        <f>IF(Y124="NG","その他検査の内容を入力してください/","")</f>
        <v/>
      </c>
      <c r="X124" s="68"/>
      <c r="Y124" s="70" t="str">
        <f t="shared" si="0"/>
        <v>OK</v>
      </c>
      <c r="AA124" s="70" t="str">
        <f>IF(D124="○","","１")</f>
        <v>１</v>
      </c>
    </row>
    <row r="125" spans="1:27">
      <c r="A125" s="70"/>
      <c r="C125" s="68" t="s">
        <v>534</v>
      </c>
      <c r="D125" s="68"/>
      <c r="E125" s="68"/>
      <c r="F125" s="68"/>
      <c r="G125" s="68"/>
      <c r="H125" s="68"/>
      <c r="I125" s="68"/>
      <c r="J125" s="68"/>
      <c r="K125" s="68"/>
      <c r="L125" s="68"/>
      <c r="M125" s="68"/>
      <c r="N125" s="68"/>
      <c r="O125" s="68"/>
      <c r="P125" s="68"/>
      <c r="Q125" s="68"/>
      <c r="R125" s="68"/>
      <c r="S125" s="68"/>
      <c r="T125" s="68"/>
      <c r="U125" s="68"/>
      <c r="X125" s="68"/>
    </row>
    <row r="126" spans="1:27">
      <c r="A126" s="70"/>
      <c r="C126" s="68"/>
      <c r="D126" s="68"/>
      <c r="E126" s="68"/>
      <c r="F126" s="68"/>
      <c r="G126" s="68"/>
      <c r="H126" s="68"/>
      <c r="I126" s="68"/>
      <c r="J126" s="68"/>
      <c r="K126" s="68"/>
      <c r="L126" s="68"/>
      <c r="M126" s="68"/>
      <c r="N126" s="68"/>
      <c r="O126" s="68"/>
      <c r="P126" s="68"/>
      <c r="Q126" s="68"/>
      <c r="R126" s="68"/>
      <c r="S126" s="68"/>
      <c r="T126" s="68"/>
      <c r="U126" s="68"/>
      <c r="X126" s="68"/>
    </row>
    <row r="127" spans="1:27">
      <c r="A127" s="70"/>
      <c r="C127" s="120" t="s">
        <v>535</v>
      </c>
      <c r="D127" s="121"/>
      <c r="E127" s="121"/>
      <c r="F127" s="121"/>
      <c r="G127" s="121"/>
      <c r="H127" s="121"/>
      <c r="I127" s="121"/>
      <c r="J127" s="121"/>
      <c r="K127" s="121"/>
      <c r="L127" s="121"/>
      <c r="M127" s="121"/>
      <c r="N127" s="121"/>
      <c r="O127" s="121"/>
      <c r="P127" s="121"/>
      <c r="Q127" s="121"/>
      <c r="R127" s="121"/>
      <c r="S127" s="121"/>
      <c r="T127" s="121"/>
      <c r="U127" s="137"/>
      <c r="X127" s="82"/>
    </row>
    <row r="128" spans="1:27">
      <c r="A128" s="70"/>
      <c r="C128" s="132"/>
      <c r="D128" s="138"/>
      <c r="E128" s="556" t="s">
        <v>536</v>
      </c>
      <c r="F128" s="556"/>
      <c r="G128" s="556"/>
      <c r="H128" s="587"/>
      <c r="I128" s="540" t="s">
        <v>537</v>
      </c>
      <c r="J128" s="540"/>
      <c r="K128" s="541"/>
      <c r="L128" s="555" t="s">
        <v>538</v>
      </c>
      <c r="M128" s="556"/>
      <c r="N128" s="556"/>
      <c r="O128" s="556"/>
      <c r="P128" s="556"/>
      <c r="Q128" s="556"/>
      <c r="R128" s="556"/>
      <c r="S128" s="556"/>
      <c r="T128" s="556"/>
      <c r="U128" s="557"/>
      <c r="X128" s="68"/>
    </row>
    <row r="129" spans="1:27" ht="15" customHeight="1">
      <c r="A129" s="70"/>
      <c r="C129" s="124"/>
      <c r="D129" s="140">
        <v>1</v>
      </c>
      <c r="E129" s="561"/>
      <c r="F129" s="562"/>
      <c r="G129" s="562"/>
      <c r="H129" s="563"/>
      <c r="I129" s="535"/>
      <c r="J129" s="536"/>
      <c r="K129" s="537"/>
      <c r="L129" s="558"/>
      <c r="M129" s="559"/>
      <c r="N129" s="559"/>
      <c r="O129" s="559"/>
      <c r="P129" s="559"/>
      <c r="Q129" s="559"/>
      <c r="R129" s="559"/>
      <c r="S129" s="559"/>
      <c r="T129" s="559"/>
      <c r="U129" s="560"/>
      <c r="X129" s="82"/>
    </row>
    <row r="130" spans="1:27" ht="15" customHeight="1">
      <c r="A130" s="70"/>
      <c r="C130" s="141"/>
      <c r="D130" s="142">
        <v>2</v>
      </c>
      <c r="E130" s="535"/>
      <c r="F130" s="536"/>
      <c r="G130" s="536"/>
      <c r="H130" s="564"/>
      <c r="I130" s="535"/>
      <c r="J130" s="536"/>
      <c r="K130" s="537"/>
      <c r="L130" s="558"/>
      <c r="M130" s="559"/>
      <c r="N130" s="559"/>
      <c r="O130" s="559"/>
      <c r="P130" s="559"/>
      <c r="Q130" s="559"/>
      <c r="R130" s="559"/>
      <c r="S130" s="559"/>
      <c r="T130" s="559"/>
      <c r="U130" s="560"/>
      <c r="X130" s="68"/>
    </row>
    <row r="131" spans="1:27">
      <c r="A131" s="70"/>
      <c r="O131" s="74"/>
      <c r="P131" s="74"/>
      <c r="Q131" s="74"/>
      <c r="R131" s="74"/>
      <c r="S131" s="74"/>
      <c r="T131" s="74"/>
      <c r="U131" s="74"/>
      <c r="X131" s="82"/>
    </row>
    <row r="132" spans="1:27">
      <c r="A132" s="70"/>
      <c r="C132" s="120" t="s">
        <v>539</v>
      </c>
      <c r="D132" s="121"/>
      <c r="E132" s="121"/>
      <c r="F132" s="121"/>
      <c r="G132" s="121"/>
      <c r="H132" s="121"/>
      <c r="I132" s="121"/>
      <c r="J132" s="121"/>
      <c r="K132" s="121"/>
      <c r="L132" s="121"/>
      <c r="M132" s="121"/>
      <c r="N132" s="121"/>
      <c r="O132" s="121"/>
      <c r="P132" s="121"/>
      <c r="Q132" s="121"/>
      <c r="R132" s="121"/>
      <c r="S132" s="121"/>
      <c r="T132" s="121"/>
      <c r="U132" s="137"/>
      <c r="X132" s="68"/>
    </row>
    <row r="133" spans="1:27">
      <c r="A133" s="70"/>
      <c r="C133" s="125" t="s">
        <v>43</v>
      </c>
      <c r="D133" s="3"/>
      <c r="E133" s="90" t="s">
        <v>540</v>
      </c>
      <c r="F133" s="103"/>
      <c r="G133" s="103"/>
      <c r="H133" s="103"/>
      <c r="I133" s="103"/>
      <c r="J133" s="103"/>
      <c r="K133" s="103"/>
      <c r="L133" s="103"/>
      <c r="M133" s="103"/>
      <c r="N133" s="103"/>
      <c r="O133" s="103"/>
      <c r="P133" s="103"/>
      <c r="Q133" s="103"/>
      <c r="R133" s="103"/>
      <c r="S133" s="103"/>
      <c r="T133" s="103"/>
      <c r="U133" s="143"/>
      <c r="X133" s="74"/>
    </row>
    <row r="134" spans="1:27">
      <c r="A134" s="70"/>
      <c r="C134" s="132"/>
      <c r="D134" s="3"/>
      <c r="E134" s="68" t="s">
        <v>541</v>
      </c>
      <c r="O134" s="74"/>
      <c r="P134" s="74"/>
      <c r="Q134" s="74"/>
      <c r="R134" s="74"/>
      <c r="S134" s="74"/>
      <c r="T134" s="74"/>
      <c r="U134" s="144"/>
      <c r="X134" s="74"/>
    </row>
    <row r="135" spans="1:27">
      <c r="A135" s="70"/>
      <c r="C135" s="132"/>
      <c r="D135" s="3"/>
      <c r="E135" s="90" t="s">
        <v>542</v>
      </c>
      <c r="F135" s="145"/>
      <c r="G135" s="145"/>
      <c r="H135" s="145"/>
      <c r="I135" s="145"/>
      <c r="J135" s="145"/>
      <c r="K135" s="145"/>
      <c r="L135" s="145"/>
      <c r="M135" s="145"/>
      <c r="N135" s="145"/>
      <c r="O135" s="145"/>
      <c r="P135" s="145"/>
      <c r="Q135" s="145"/>
      <c r="R135" s="145"/>
      <c r="S135" s="145"/>
      <c r="T135" s="145"/>
      <c r="U135" s="146"/>
      <c r="X135" s="147"/>
    </row>
    <row r="136" spans="1:27">
      <c r="A136" s="70"/>
      <c r="C136" s="132"/>
      <c r="D136" s="3"/>
      <c r="E136" s="68" t="s">
        <v>543</v>
      </c>
      <c r="F136" s="148"/>
      <c r="G136" s="148"/>
      <c r="H136" s="148"/>
      <c r="I136" s="148"/>
      <c r="J136" s="148"/>
      <c r="K136" s="148"/>
      <c r="L136" s="148"/>
      <c r="M136" s="148"/>
      <c r="N136" s="148"/>
      <c r="O136" s="148"/>
      <c r="P136" s="148"/>
      <c r="Q136" s="148"/>
      <c r="R136" s="148"/>
      <c r="S136" s="148"/>
      <c r="T136" s="148"/>
      <c r="U136" s="149"/>
      <c r="X136" s="148"/>
    </row>
    <row r="137" spans="1:27">
      <c r="A137" s="70"/>
      <c r="C137" s="132"/>
      <c r="D137" s="3"/>
      <c r="E137" s="90" t="s">
        <v>544</v>
      </c>
      <c r="F137" s="150"/>
      <c r="G137" s="150"/>
      <c r="H137" s="150"/>
      <c r="I137" s="150"/>
      <c r="J137" s="150"/>
      <c r="K137" s="150"/>
      <c r="L137" s="150"/>
      <c r="M137" s="150"/>
      <c r="N137" s="150"/>
      <c r="O137" s="150"/>
      <c r="P137" s="150"/>
      <c r="Q137" s="150"/>
      <c r="R137" s="150"/>
      <c r="S137" s="150"/>
      <c r="T137" s="150"/>
      <c r="U137" s="151"/>
      <c r="X137" s="148"/>
    </row>
    <row r="138" spans="1:27" ht="15" customHeight="1">
      <c r="A138" s="70"/>
      <c r="C138" s="141"/>
      <c r="D138" s="3"/>
      <c r="E138" s="110" t="s">
        <v>78</v>
      </c>
      <c r="F138" s="152"/>
      <c r="G138" s="152"/>
      <c r="H138" s="547"/>
      <c r="I138" s="548"/>
      <c r="J138" s="548"/>
      <c r="K138" s="548"/>
      <c r="L138" s="548"/>
      <c r="M138" s="548"/>
      <c r="N138" s="548"/>
      <c r="O138" s="548"/>
      <c r="P138" s="548"/>
      <c r="Q138" s="548"/>
      <c r="R138" s="548"/>
      <c r="S138" s="548"/>
      <c r="T138" s="548"/>
      <c r="U138" s="549"/>
      <c r="W138" s="72" t="str">
        <f>IF(Y138="NG","その他の内容を入力してください/","")</f>
        <v/>
      </c>
      <c r="X138" s="148"/>
      <c r="Y138" s="70" t="str">
        <f>IF(AND(D138="○",TRIM(H138)=""),"NG","OK")</f>
        <v>OK</v>
      </c>
      <c r="AA138" s="70" t="str">
        <f>IF(OR(D138="○",D138="△"),"","１")</f>
        <v>１</v>
      </c>
    </row>
    <row r="139" spans="1:27">
      <c r="A139" s="70"/>
      <c r="C139" s="148"/>
      <c r="D139" s="148"/>
      <c r="E139" s="148"/>
      <c r="F139" s="148"/>
      <c r="G139" s="148"/>
      <c r="H139" s="148"/>
      <c r="I139" s="148"/>
      <c r="J139" s="148"/>
      <c r="K139" s="148"/>
      <c r="L139" s="148"/>
      <c r="M139" s="148"/>
      <c r="N139" s="148"/>
      <c r="O139" s="148"/>
      <c r="P139" s="148"/>
      <c r="Q139" s="148"/>
      <c r="R139" s="148"/>
      <c r="S139" s="148"/>
      <c r="T139" s="148"/>
      <c r="U139" s="148"/>
      <c r="V139" s="148"/>
      <c r="X139" s="148"/>
    </row>
    <row r="140" spans="1:27">
      <c r="A140" s="70"/>
      <c r="B140" s="91" t="s">
        <v>545</v>
      </c>
      <c r="C140" s="459" t="s">
        <v>1304</v>
      </c>
      <c r="D140" s="459"/>
      <c r="E140" s="459"/>
      <c r="F140" s="459"/>
      <c r="G140" s="459"/>
      <c r="H140" s="459"/>
      <c r="I140" s="459"/>
      <c r="J140" s="459"/>
      <c r="K140" s="459"/>
      <c r="L140" s="459"/>
      <c r="M140" s="459"/>
      <c r="N140" s="459"/>
      <c r="O140" s="459"/>
      <c r="P140" s="459"/>
      <c r="Q140" s="459"/>
      <c r="R140" s="459"/>
      <c r="S140" s="459"/>
      <c r="T140" s="459"/>
      <c r="U140" s="459"/>
      <c r="V140" s="68"/>
      <c r="X140" s="82"/>
    </row>
    <row r="141" spans="1:27">
      <c r="A141" s="70"/>
      <c r="B141" s="91"/>
      <c r="C141" s="531"/>
      <c r="D141" s="531"/>
      <c r="E141" s="531"/>
      <c r="F141" s="531"/>
      <c r="G141" s="531"/>
      <c r="H141" s="531"/>
      <c r="I141" s="531"/>
      <c r="J141" s="531"/>
      <c r="K141" s="531"/>
      <c r="L141" s="531"/>
      <c r="M141" s="531"/>
      <c r="N141" s="531"/>
      <c r="O141" s="531"/>
      <c r="P141" s="531"/>
      <c r="Q141" s="531"/>
      <c r="R141" s="531"/>
      <c r="S141" s="531"/>
      <c r="T141" s="531"/>
      <c r="U141" s="531"/>
      <c r="V141" s="68"/>
      <c r="X141" s="82"/>
    </row>
    <row r="142" spans="1:27">
      <c r="A142" s="70"/>
      <c r="C142" s="153" t="s">
        <v>547</v>
      </c>
      <c r="D142" s="154"/>
      <c r="E142" s="155"/>
      <c r="F142" s="155"/>
      <c r="G142" s="155"/>
      <c r="H142" s="155"/>
      <c r="I142" s="155"/>
      <c r="J142" s="155"/>
      <c r="K142" s="155"/>
      <c r="L142" s="155"/>
      <c r="M142" s="155"/>
      <c r="N142" s="155"/>
      <c r="O142" s="155"/>
      <c r="P142" s="155"/>
      <c r="Q142" s="155"/>
      <c r="R142" s="155"/>
      <c r="S142" s="155"/>
      <c r="T142" s="155"/>
      <c r="U142" s="156"/>
      <c r="X142" s="68"/>
    </row>
    <row r="143" spans="1:27">
      <c r="A143" s="70"/>
      <c r="C143" s="157"/>
      <c r="D143" s="125" t="s">
        <v>43</v>
      </c>
      <c r="E143" s="555" t="s">
        <v>526</v>
      </c>
      <c r="F143" s="556"/>
      <c r="G143" s="556"/>
      <c r="H143" s="557"/>
      <c r="I143" s="556" t="s">
        <v>527</v>
      </c>
      <c r="J143" s="556"/>
      <c r="K143" s="556"/>
      <c r="L143" s="556"/>
      <c r="M143" s="556"/>
      <c r="N143" s="556"/>
      <c r="O143" s="556"/>
      <c r="P143" s="556"/>
      <c r="Q143" s="556"/>
      <c r="R143" s="556"/>
      <c r="S143" s="556"/>
      <c r="T143" s="556"/>
      <c r="U143" s="557"/>
      <c r="X143" s="82"/>
    </row>
    <row r="144" spans="1:27" ht="15" customHeight="1">
      <c r="A144" s="70"/>
      <c r="C144" s="157"/>
      <c r="D144" s="3"/>
      <c r="E144" s="128" t="s">
        <v>1345</v>
      </c>
      <c r="F144" s="130"/>
      <c r="G144" s="139"/>
      <c r="H144" s="130"/>
      <c r="I144" s="550"/>
      <c r="J144" s="551"/>
      <c r="K144" s="551"/>
      <c r="L144" s="551"/>
      <c r="M144" s="551"/>
      <c r="N144" s="551"/>
      <c r="O144" s="551"/>
      <c r="P144" s="551"/>
      <c r="Q144" s="551"/>
      <c r="R144" s="551"/>
      <c r="S144" s="551"/>
      <c r="T144" s="551"/>
      <c r="U144" s="552"/>
      <c r="W144" s="72" t="str">
        <f>IF(Y144="NG","外観検査の内容を入力してください/","")</f>
        <v/>
      </c>
      <c r="X144" s="82"/>
      <c r="Y144" s="70" t="str">
        <f t="shared" ref="Y144:Y151" si="1">IF(AND(D144="○",TRIM(I144)=""),"NG","OK")</f>
        <v>OK</v>
      </c>
    </row>
    <row r="145" spans="1:27" ht="15" customHeight="1">
      <c r="A145" s="70"/>
      <c r="C145" s="157"/>
      <c r="D145" s="3"/>
      <c r="E145" s="128" t="s">
        <v>1346</v>
      </c>
      <c r="F145" s="129"/>
      <c r="G145" s="158"/>
      <c r="H145" s="129"/>
      <c r="I145" s="550"/>
      <c r="J145" s="551"/>
      <c r="K145" s="551"/>
      <c r="L145" s="551"/>
      <c r="M145" s="551"/>
      <c r="N145" s="551"/>
      <c r="O145" s="551"/>
      <c r="P145" s="551"/>
      <c r="Q145" s="551"/>
      <c r="R145" s="551"/>
      <c r="S145" s="551"/>
      <c r="T145" s="551"/>
      <c r="U145" s="552"/>
      <c r="W145" s="72" t="str">
        <f>IF(Y145="NG","出力検査の内容を入力してください/","")</f>
        <v/>
      </c>
      <c r="X145" s="68"/>
      <c r="Y145" s="70" t="str">
        <f t="shared" si="1"/>
        <v>OK</v>
      </c>
    </row>
    <row r="146" spans="1:27" ht="15" customHeight="1">
      <c r="A146" s="70"/>
      <c r="C146" s="157"/>
      <c r="D146" s="3"/>
      <c r="E146" s="128" t="s">
        <v>528</v>
      </c>
      <c r="F146" s="130"/>
      <c r="G146" s="139"/>
      <c r="H146" s="130"/>
      <c r="I146" s="550"/>
      <c r="J146" s="551"/>
      <c r="K146" s="551"/>
      <c r="L146" s="551"/>
      <c r="M146" s="551"/>
      <c r="N146" s="551"/>
      <c r="O146" s="551"/>
      <c r="P146" s="551"/>
      <c r="Q146" s="551"/>
      <c r="R146" s="551"/>
      <c r="S146" s="551"/>
      <c r="T146" s="551"/>
      <c r="U146" s="552"/>
      <c r="W146" s="72" t="str">
        <f>IF(Y146="NG","EL検査の内容を入力してください/","")</f>
        <v/>
      </c>
      <c r="X146" s="82"/>
      <c r="Y146" s="70" t="str">
        <f t="shared" si="1"/>
        <v>OK</v>
      </c>
    </row>
    <row r="147" spans="1:27" ht="15" customHeight="1">
      <c r="A147" s="70"/>
      <c r="C147" s="157"/>
      <c r="D147" s="3"/>
      <c r="E147" s="128" t="s">
        <v>529</v>
      </c>
      <c r="F147" s="129"/>
      <c r="G147" s="158"/>
      <c r="H147" s="129"/>
      <c r="I147" s="550"/>
      <c r="J147" s="551"/>
      <c r="K147" s="551"/>
      <c r="L147" s="551"/>
      <c r="M147" s="551"/>
      <c r="N147" s="551"/>
      <c r="O147" s="551"/>
      <c r="P147" s="551"/>
      <c r="Q147" s="551"/>
      <c r="R147" s="551"/>
      <c r="S147" s="551"/>
      <c r="T147" s="551"/>
      <c r="U147" s="552"/>
      <c r="W147" s="72" t="str">
        <f>IF(Y147="NG","絶縁抵抗測定の内容を入力してください/","")</f>
        <v/>
      </c>
      <c r="X147" s="68"/>
      <c r="Y147" s="70" t="str">
        <f t="shared" si="1"/>
        <v>OK</v>
      </c>
    </row>
    <row r="148" spans="1:27" ht="15" customHeight="1">
      <c r="A148" s="70"/>
      <c r="C148" s="157"/>
      <c r="D148" s="3"/>
      <c r="E148" s="68" t="s">
        <v>530</v>
      </c>
      <c r="F148" s="131"/>
      <c r="G148" s="159"/>
      <c r="H148" s="131"/>
      <c r="I148" s="550"/>
      <c r="J148" s="551"/>
      <c r="K148" s="551"/>
      <c r="L148" s="551"/>
      <c r="M148" s="551"/>
      <c r="N148" s="551"/>
      <c r="O148" s="551"/>
      <c r="P148" s="551"/>
      <c r="Q148" s="551"/>
      <c r="R148" s="551"/>
      <c r="S148" s="551"/>
      <c r="T148" s="551"/>
      <c r="U148" s="552"/>
      <c r="W148" s="72" t="str">
        <f>IF(Y148="NG","開放電圧試験の内容を入力してください/","")</f>
        <v/>
      </c>
      <c r="X148" s="82"/>
      <c r="Y148" s="70" t="str">
        <f t="shared" si="1"/>
        <v>OK</v>
      </c>
    </row>
    <row r="149" spans="1:27" ht="15" customHeight="1">
      <c r="A149" s="70"/>
      <c r="C149" s="157"/>
      <c r="D149" s="3"/>
      <c r="E149" s="128" t="s">
        <v>531</v>
      </c>
      <c r="F149" s="129"/>
      <c r="G149" s="158"/>
      <c r="H149" s="129"/>
      <c r="I149" s="550"/>
      <c r="J149" s="551"/>
      <c r="K149" s="551"/>
      <c r="L149" s="551"/>
      <c r="M149" s="551"/>
      <c r="N149" s="551"/>
      <c r="O149" s="551"/>
      <c r="P149" s="551"/>
      <c r="Q149" s="551"/>
      <c r="R149" s="551"/>
      <c r="S149" s="551"/>
      <c r="T149" s="551"/>
      <c r="U149" s="552"/>
      <c r="W149" s="72" t="str">
        <f>IF(Y149="NG","インピーダンス測定の内容を入力してください/","")</f>
        <v/>
      </c>
      <c r="X149" s="68"/>
      <c r="Y149" s="70" t="str">
        <f t="shared" si="1"/>
        <v>OK</v>
      </c>
    </row>
    <row r="150" spans="1:27" ht="15" customHeight="1">
      <c r="A150" s="70"/>
      <c r="C150" s="160"/>
      <c r="D150" s="3"/>
      <c r="E150" s="161" t="s">
        <v>532</v>
      </c>
      <c r="F150" s="130"/>
      <c r="G150" s="139"/>
      <c r="H150" s="130"/>
      <c r="I150" s="550"/>
      <c r="J150" s="551"/>
      <c r="K150" s="551"/>
      <c r="L150" s="551"/>
      <c r="M150" s="551"/>
      <c r="N150" s="551"/>
      <c r="O150" s="551"/>
      <c r="P150" s="551"/>
      <c r="Q150" s="551"/>
      <c r="R150" s="551"/>
      <c r="S150" s="551"/>
      <c r="T150" s="551"/>
      <c r="U150" s="552"/>
      <c r="W150" s="72" t="str">
        <f>IF(Y150="NG","IR検査の内容を入力してください/","")</f>
        <v/>
      </c>
      <c r="X150" s="82"/>
      <c r="Y150" s="70" t="str">
        <f t="shared" si="1"/>
        <v>OK</v>
      </c>
    </row>
    <row r="151" spans="1:27" ht="15" customHeight="1">
      <c r="A151" s="70"/>
      <c r="C151" s="162"/>
      <c r="D151" s="3"/>
      <c r="E151" s="135" t="s">
        <v>533</v>
      </c>
      <c r="F151" s="136"/>
      <c r="G151" s="136"/>
      <c r="H151" s="136"/>
      <c r="I151" s="550"/>
      <c r="J151" s="551"/>
      <c r="K151" s="551"/>
      <c r="L151" s="551"/>
      <c r="M151" s="551"/>
      <c r="N151" s="551"/>
      <c r="O151" s="551"/>
      <c r="P151" s="551"/>
      <c r="Q151" s="551"/>
      <c r="R151" s="551"/>
      <c r="S151" s="551"/>
      <c r="T151" s="551"/>
      <c r="U151" s="552"/>
      <c r="W151" s="72" t="str">
        <f>IF(Y151="NG","その他検査の内容を入力してください/","")</f>
        <v/>
      </c>
      <c r="X151" s="68"/>
      <c r="Y151" s="70" t="str">
        <f t="shared" si="1"/>
        <v>OK</v>
      </c>
      <c r="AA151" s="70" t="str">
        <f>IF(D151="○","","１")</f>
        <v>１</v>
      </c>
    </row>
    <row r="152" spans="1:27">
      <c r="A152" s="70"/>
      <c r="C152" s="68" t="s">
        <v>548</v>
      </c>
      <c r="D152" s="68"/>
      <c r="E152" s="68"/>
      <c r="F152" s="68"/>
      <c r="G152" s="68"/>
      <c r="H152" s="68"/>
      <c r="I152" s="68"/>
      <c r="J152" s="68"/>
      <c r="K152" s="68"/>
      <c r="L152" s="68"/>
      <c r="M152" s="68"/>
      <c r="N152" s="68"/>
      <c r="O152" s="68"/>
      <c r="P152" s="68"/>
      <c r="Q152" s="68"/>
      <c r="R152" s="68"/>
      <c r="S152" s="68"/>
      <c r="T152" s="68"/>
      <c r="U152" s="68"/>
      <c r="X152" s="68"/>
    </row>
    <row r="153" spans="1:27">
      <c r="A153" s="70"/>
      <c r="C153" s="68"/>
      <c r="D153" s="68"/>
      <c r="E153" s="68"/>
      <c r="F153" s="68"/>
      <c r="G153" s="68"/>
      <c r="H153" s="68"/>
      <c r="I153" s="68"/>
      <c r="J153" s="68"/>
      <c r="K153" s="68"/>
      <c r="L153" s="68"/>
      <c r="M153" s="68"/>
      <c r="N153" s="68"/>
      <c r="O153" s="68"/>
      <c r="P153" s="68"/>
      <c r="Q153" s="68"/>
      <c r="R153" s="68"/>
      <c r="S153" s="68"/>
      <c r="T153" s="68"/>
      <c r="U153" s="68"/>
      <c r="X153" s="82"/>
    </row>
    <row r="154" spans="1:27">
      <c r="A154" s="70"/>
      <c r="C154" s="153" t="s">
        <v>549</v>
      </c>
      <c r="D154" s="154"/>
      <c r="E154" s="154"/>
      <c r="F154" s="154"/>
      <c r="G154" s="154"/>
      <c r="H154" s="154"/>
      <c r="I154" s="154"/>
      <c r="J154" s="154"/>
      <c r="K154" s="154"/>
      <c r="L154" s="154"/>
      <c r="M154" s="154"/>
      <c r="N154" s="154"/>
      <c r="O154" s="154"/>
      <c r="P154" s="154"/>
      <c r="Q154" s="154"/>
      <c r="R154" s="154"/>
      <c r="S154" s="154"/>
      <c r="T154" s="154"/>
      <c r="U154" s="163"/>
      <c r="X154" s="68"/>
    </row>
    <row r="155" spans="1:27">
      <c r="A155" s="70"/>
      <c r="C155" s="160"/>
      <c r="D155" s="138"/>
      <c r="E155" s="556" t="s">
        <v>536</v>
      </c>
      <c r="F155" s="556"/>
      <c r="G155" s="556"/>
      <c r="H155" s="587"/>
      <c r="I155" s="540" t="s">
        <v>537</v>
      </c>
      <c r="J155" s="540"/>
      <c r="K155" s="541"/>
      <c r="L155" s="555" t="s">
        <v>538</v>
      </c>
      <c r="M155" s="556"/>
      <c r="N155" s="556"/>
      <c r="O155" s="556"/>
      <c r="P155" s="556"/>
      <c r="Q155" s="556"/>
      <c r="R155" s="556"/>
      <c r="S155" s="556"/>
      <c r="T155" s="556"/>
      <c r="U155" s="557"/>
      <c r="X155" s="82"/>
    </row>
    <row r="156" spans="1:27" ht="15" customHeight="1">
      <c r="A156" s="70"/>
      <c r="C156" s="157"/>
      <c r="D156" s="140">
        <v>1</v>
      </c>
      <c r="E156" s="535"/>
      <c r="F156" s="536"/>
      <c r="G156" s="536"/>
      <c r="H156" s="564"/>
      <c r="I156" s="535"/>
      <c r="J156" s="536"/>
      <c r="K156" s="537"/>
      <c r="L156" s="558"/>
      <c r="M156" s="559"/>
      <c r="N156" s="559"/>
      <c r="O156" s="559"/>
      <c r="P156" s="559"/>
      <c r="Q156" s="559"/>
      <c r="R156" s="559"/>
      <c r="S156" s="559"/>
      <c r="T156" s="559"/>
      <c r="U156" s="560"/>
      <c r="X156" s="68"/>
    </row>
    <row r="157" spans="1:27" ht="15" customHeight="1">
      <c r="A157" s="70"/>
      <c r="C157" s="164"/>
      <c r="D157" s="142">
        <v>2</v>
      </c>
      <c r="E157" s="535"/>
      <c r="F157" s="536"/>
      <c r="G157" s="536"/>
      <c r="H157" s="564"/>
      <c r="I157" s="535"/>
      <c r="J157" s="536"/>
      <c r="K157" s="537"/>
      <c r="L157" s="558"/>
      <c r="M157" s="559"/>
      <c r="N157" s="559"/>
      <c r="O157" s="559"/>
      <c r="P157" s="559"/>
      <c r="Q157" s="559"/>
      <c r="R157" s="559"/>
      <c r="S157" s="559"/>
      <c r="T157" s="559"/>
      <c r="U157" s="560"/>
      <c r="V157" s="147"/>
      <c r="X157" s="82"/>
    </row>
    <row r="158" spans="1:27">
      <c r="A158" s="70"/>
      <c r="O158" s="74"/>
      <c r="P158" s="74"/>
      <c r="Q158" s="74"/>
      <c r="R158" s="74"/>
      <c r="S158" s="74"/>
      <c r="T158" s="74"/>
      <c r="U158" s="74"/>
      <c r="V158" s="147"/>
      <c r="X158" s="74"/>
    </row>
    <row r="159" spans="1:27">
      <c r="A159" s="70"/>
      <c r="C159" s="153" t="s">
        <v>550</v>
      </c>
      <c r="D159" s="154"/>
      <c r="E159" s="154"/>
      <c r="F159" s="154"/>
      <c r="G159" s="154"/>
      <c r="H159" s="154"/>
      <c r="I159" s="154"/>
      <c r="J159" s="154"/>
      <c r="K159" s="154"/>
      <c r="L159" s="154"/>
      <c r="M159" s="154"/>
      <c r="N159" s="154"/>
      <c r="O159" s="154"/>
      <c r="P159" s="154"/>
      <c r="Q159" s="154"/>
      <c r="R159" s="154"/>
      <c r="S159" s="154"/>
      <c r="T159" s="154"/>
      <c r="U159" s="163"/>
      <c r="V159" s="147"/>
      <c r="X159" s="74"/>
    </row>
    <row r="160" spans="1:27">
      <c r="A160" s="70"/>
      <c r="C160" s="125" t="s">
        <v>43</v>
      </c>
      <c r="D160" s="3"/>
      <c r="E160" s="86" t="s">
        <v>540</v>
      </c>
      <c r="F160" s="103"/>
      <c r="G160" s="103"/>
      <c r="H160" s="103"/>
      <c r="I160" s="103"/>
      <c r="J160" s="103"/>
      <c r="K160" s="103"/>
      <c r="L160" s="103"/>
      <c r="M160" s="103"/>
      <c r="N160" s="103"/>
      <c r="O160" s="103"/>
      <c r="P160" s="103"/>
      <c r="Q160" s="103"/>
      <c r="R160" s="103"/>
      <c r="S160" s="103"/>
      <c r="T160" s="103"/>
      <c r="U160" s="143"/>
      <c r="V160" s="147"/>
      <c r="X160" s="147"/>
    </row>
    <row r="161" spans="1:25">
      <c r="A161" s="70"/>
      <c r="C161" s="160"/>
      <c r="D161" s="3"/>
      <c r="E161" s="99" t="s">
        <v>541</v>
      </c>
      <c r="O161" s="74"/>
      <c r="P161" s="74"/>
      <c r="Q161" s="74"/>
      <c r="R161" s="74"/>
      <c r="S161" s="74"/>
      <c r="T161" s="74"/>
      <c r="U161" s="144"/>
      <c r="V161" s="147"/>
      <c r="X161" s="148"/>
    </row>
    <row r="162" spans="1:25">
      <c r="A162" s="70"/>
      <c r="C162" s="160"/>
      <c r="D162" s="3"/>
      <c r="E162" s="86" t="s">
        <v>542</v>
      </c>
      <c r="F162" s="145"/>
      <c r="G162" s="145"/>
      <c r="H162" s="145"/>
      <c r="I162" s="145"/>
      <c r="J162" s="145"/>
      <c r="K162" s="145"/>
      <c r="L162" s="145"/>
      <c r="M162" s="145"/>
      <c r="N162" s="145"/>
      <c r="O162" s="145"/>
      <c r="P162" s="145"/>
      <c r="Q162" s="145"/>
      <c r="R162" s="145"/>
      <c r="S162" s="145"/>
      <c r="T162" s="145"/>
      <c r="U162" s="146"/>
      <c r="V162" s="147"/>
      <c r="X162" s="148"/>
    </row>
    <row r="163" spans="1:25">
      <c r="A163" s="70"/>
      <c r="C163" s="160"/>
      <c r="D163" s="3"/>
      <c r="E163" s="99" t="s">
        <v>543</v>
      </c>
      <c r="F163" s="148"/>
      <c r="G163" s="148"/>
      <c r="H163" s="148"/>
      <c r="I163" s="148"/>
      <c r="J163" s="148"/>
      <c r="K163" s="148"/>
      <c r="L163" s="148"/>
      <c r="M163" s="148"/>
      <c r="N163" s="148"/>
      <c r="O163" s="148"/>
      <c r="P163" s="148"/>
      <c r="Q163" s="148"/>
      <c r="R163" s="148"/>
      <c r="S163" s="148"/>
      <c r="T163" s="148"/>
      <c r="U163" s="149"/>
      <c r="V163" s="147"/>
      <c r="X163" s="148"/>
    </row>
    <row r="164" spans="1:25">
      <c r="A164" s="70"/>
      <c r="C164" s="160"/>
      <c r="D164" s="3"/>
      <c r="E164" s="86" t="s">
        <v>544</v>
      </c>
      <c r="F164" s="150"/>
      <c r="G164" s="150"/>
      <c r="H164" s="150"/>
      <c r="I164" s="150"/>
      <c r="J164" s="150"/>
      <c r="K164" s="150"/>
      <c r="L164" s="150"/>
      <c r="M164" s="150"/>
      <c r="N164" s="150"/>
      <c r="O164" s="150"/>
      <c r="P164" s="150"/>
      <c r="Q164" s="150"/>
      <c r="R164" s="150"/>
      <c r="S164" s="150"/>
      <c r="T164" s="150"/>
      <c r="U164" s="151"/>
      <c r="V164" s="147"/>
      <c r="X164" s="148"/>
    </row>
    <row r="165" spans="1:25" ht="15" customHeight="1">
      <c r="A165" s="70"/>
      <c r="C165" s="164"/>
      <c r="D165" s="3"/>
      <c r="E165" s="115" t="s">
        <v>78</v>
      </c>
      <c r="F165" s="152"/>
      <c r="G165" s="152"/>
      <c r="H165" s="547"/>
      <c r="I165" s="548"/>
      <c r="J165" s="548"/>
      <c r="K165" s="548"/>
      <c r="L165" s="548"/>
      <c r="M165" s="548"/>
      <c r="N165" s="548"/>
      <c r="O165" s="548"/>
      <c r="P165" s="548"/>
      <c r="Q165" s="548"/>
      <c r="R165" s="548"/>
      <c r="S165" s="548"/>
      <c r="T165" s="548"/>
      <c r="U165" s="549"/>
      <c r="V165" s="147"/>
      <c r="W165" s="72" t="str">
        <f>IF(Y165="NG","その他の内容を入力してください/","")</f>
        <v/>
      </c>
      <c r="X165" s="148"/>
      <c r="Y165" s="70" t="str">
        <f>IF(AND(D165="○",TRIM(H165)=""),"NG","OK")</f>
        <v>OK</v>
      </c>
    </row>
    <row r="166" spans="1:25">
      <c r="A166" s="70"/>
      <c r="O166" s="74"/>
      <c r="P166" s="74"/>
      <c r="Q166" s="74"/>
      <c r="R166" s="74"/>
      <c r="S166" s="74"/>
      <c r="T166" s="74"/>
      <c r="U166" s="74"/>
      <c r="V166" s="147"/>
      <c r="X166" s="74"/>
    </row>
    <row r="167" spans="1:25" ht="15" customHeight="1">
      <c r="A167" s="68"/>
      <c r="B167" s="76" t="s">
        <v>551</v>
      </c>
      <c r="C167" s="456" t="s">
        <v>1305</v>
      </c>
      <c r="D167" s="456"/>
      <c r="E167" s="456"/>
      <c r="F167" s="456"/>
      <c r="G167" s="456"/>
      <c r="H167" s="456"/>
      <c r="I167" s="456"/>
      <c r="J167" s="456"/>
      <c r="K167" s="456"/>
      <c r="L167" s="456"/>
      <c r="M167" s="456"/>
      <c r="N167" s="456"/>
      <c r="O167" s="456"/>
      <c r="P167" s="456"/>
      <c r="Q167" s="456"/>
      <c r="R167" s="456"/>
      <c r="S167" s="456"/>
      <c r="T167" s="456"/>
      <c r="U167" s="456"/>
    </row>
    <row r="168" spans="1:25">
      <c r="A168" s="71"/>
      <c r="B168" s="76"/>
      <c r="C168" s="456"/>
      <c r="D168" s="456"/>
      <c r="E168" s="456"/>
      <c r="F168" s="456"/>
      <c r="G168" s="456"/>
      <c r="H168" s="456"/>
      <c r="I168" s="456"/>
      <c r="J168" s="456"/>
      <c r="K168" s="456"/>
      <c r="L168" s="456"/>
      <c r="M168" s="456"/>
      <c r="N168" s="456"/>
      <c r="O168" s="456"/>
      <c r="P168" s="456"/>
      <c r="Q168" s="456"/>
      <c r="R168" s="456"/>
      <c r="S168" s="456"/>
      <c r="T168" s="456"/>
      <c r="U168" s="456"/>
    </row>
    <row r="169" spans="1:25">
      <c r="B169" s="68"/>
      <c r="C169" s="68"/>
      <c r="D169" s="68"/>
      <c r="E169" s="68"/>
      <c r="F169" s="68"/>
      <c r="G169" s="68"/>
      <c r="H169" s="68"/>
      <c r="I169" s="68"/>
      <c r="J169" s="68"/>
      <c r="K169" s="68"/>
      <c r="L169" s="68"/>
      <c r="M169" s="68"/>
      <c r="N169" s="68"/>
      <c r="O169" s="68"/>
      <c r="P169" s="68"/>
      <c r="Q169" s="68"/>
      <c r="R169" s="68"/>
      <c r="S169" s="68"/>
      <c r="T169" s="68"/>
      <c r="U169" s="68"/>
      <c r="V169" s="68"/>
    </row>
    <row r="170" spans="1:25">
      <c r="A170" s="70"/>
      <c r="B170" s="91" t="s">
        <v>552</v>
      </c>
      <c r="C170" s="565" t="s">
        <v>1306</v>
      </c>
      <c r="D170" s="565"/>
      <c r="E170" s="565"/>
      <c r="F170" s="565"/>
      <c r="G170" s="565"/>
      <c r="H170" s="565"/>
      <c r="I170" s="565"/>
      <c r="J170" s="565"/>
      <c r="K170" s="565"/>
      <c r="L170" s="565"/>
      <c r="M170" s="565"/>
      <c r="N170" s="565"/>
      <c r="O170" s="565"/>
      <c r="P170" s="565"/>
      <c r="Q170" s="565"/>
      <c r="R170" s="565"/>
      <c r="S170" s="565"/>
      <c r="T170" s="565"/>
      <c r="U170" s="565"/>
      <c r="V170" s="68"/>
    </row>
    <row r="171" spans="1:25">
      <c r="A171" s="70"/>
      <c r="C171" s="544" t="s">
        <v>491</v>
      </c>
      <c r="D171" s="545"/>
      <c r="E171" s="546"/>
      <c r="F171" s="84" t="s">
        <v>43</v>
      </c>
      <c r="G171" s="528" t="s">
        <v>492</v>
      </c>
      <c r="H171" s="529"/>
      <c r="I171" s="529"/>
      <c r="J171" s="529"/>
      <c r="K171" s="529"/>
      <c r="L171" s="529"/>
      <c r="M171" s="529"/>
      <c r="N171" s="529"/>
      <c r="O171" s="529"/>
      <c r="P171" s="529"/>
      <c r="Q171" s="530"/>
    </row>
    <row r="172" spans="1:25">
      <c r="A172" s="70"/>
      <c r="C172" s="100" t="s">
        <v>493</v>
      </c>
      <c r="D172" s="101"/>
      <c r="E172" s="102"/>
      <c r="F172" s="6"/>
      <c r="G172" s="85" t="s">
        <v>44</v>
      </c>
      <c r="H172" s="90" t="s">
        <v>494</v>
      </c>
      <c r="I172" s="90"/>
      <c r="J172" s="90"/>
      <c r="K172" s="90"/>
      <c r="L172" s="103"/>
      <c r="M172" s="103"/>
      <c r="N172" s="90"/>
      <c r="O172" s="87"/>
      <c r="P172" s="87"/>
      <c r="Q172" s="104"/>
    </row>
    <row r="173" spans="1:25">
      <c r="A173" s="70"/>
      <c r="C173" s="105"/>
      <c r="D173" s="68"/>
      <c r="E173" s="106"/>
      <c r="F173" s="6"/>
      <c r="G173" s="85" t="s">
        <v>46</v>
      </c>
      <c r="H173" s="90" t="s">
        <v>495</v>
      </c>
      <c r="I173" s="103"/>
      <c r="J173" s="103"/>
      <c r="K173" s="103"/>
      <c r="L173" s="103"/>
      <c r="M173" s="103"/>
      <c r="N173" s="103"/>
      <c r="O173" s="87"/>
      <c r="P173" s="87"/>
      <c r="Q173" s="104"/>
    </row>
    <row r="174" spans="1:25">
      <c r="A174" s="70"/>
      <c r="C174" s="105"/>
      <c r="D174" s="68"/>
      <c r="E174" s="106"/>
      <c r="F174" s="6"/>
      <c r="G174" s="85" t="s">
        <v>48</v>
      </c>
      <c r="H174" s="90" t="s">
        <v>496</v>
      </c>
      <c r="I174" s="103"/>
      <c r="J174" s="103"/>
      <c r="K174" s="103"/>
      <c r="L174" s="103"/>
      <c r="M174" s="103"/>
      <c r="N174" s="103"/>
      <c r="O174" s="87"/>
      <c r="P174" s="87"/>
      <c r="Q174" s="104"/>
    </row>
    <row r="175" spans="1:25">
      <c r="A175" s="70"/>
      <c r="C175" s="105"/>
      <c r="D175" s="68"/>
      <c r="E175" s="106"/>
      <c r="F175" s="6"/>
      <c r="G175" s="85" t="s">
        <v>50</v>
      </c>
      <c r="H175" s="90" t="s">
        <v>497</v>
      </c>
      <c r="I175" s="103"/>
      <c r="J175" s="103"/>
      <c r="K175" s="103"/>
      <c r="L175" s="103"/>
      <c r="M175" s="103"/>
      <c r="N175" s="103"/>
      <c r="O175" s="87"/>
      <c r="P175" s="87"/>
      <c r="Q175" s="104"/>
    </row>
    <row r="176" spans="1:25">
      <c r="A176" s="70"/>
      <c r="C176" s="105"/>
      <c r="D176" s="68"/>
      <c r="E176" s="106"/>
      <c r="F176" s="6"/>
      <c r="G176" s="85" t="s">
        <v>52</v>
      </c>
      <c r="H176" s="90" t="s">
        <v>498</v>
      </c>
      <c r="I176" s="87"/>
      <c r="J176" s="87"/>
      <c r="K176" s="87"/>
      <c r="L176" s="87"/>
      <c r="M176" s="87"/>
      <c r="N176" s="87"/>
      <c r="O176" s="87"/>
      <c r="P176" s="87"/>
      <c r="Q176" s="104"/>
    </row>
    <row r="177" spans="1:25">
      <c r="A177" s="70"/>
      <c r="C177" s="105"/>
      <c r="D177" s="68"/>
      <c r="E177" s="106"/>
      <c r="F177" s="6"/>
      <c r="G177" s="85" t="s">
        <v>54</v>
      </c>
      <c r="H177" s="90" t="s">
        <v>499</v>
      </c>
      <c r="I177" s="90"/>
      <c r="J177" s="90"/>
      <c r="K177" s="90"/>
      <c r="L177" s="87"/>
      <c r="M177" s="87"/>
      <c r="N177" s="90"/>
      <c r="O177" s="90"/>
      <c r="P177" s="87"/>
      <c r="Q177" s="104"/>
      <c r="R177" s="68"/>
      <c r="S177" s="68"/>
      <c r="T177" s="68"/>
      <c r="U177" s="68"/>
      <c r="V177" s="68"/>
    </row>
    <row r="178" spans="1:25">
      <c r="A178" s="70"/>
      <c r="C178" s="105"/>
      <c r="D178" s="68"/>
      <c r="E178" s="106"/>
      <c r="F178" s="6"/>
      <c r="G178" s="107" t="s">
        <v>500</v>
      </c>
      <c r="H178" s="90" t="s">
        <v>501</v>
      </c>
      <c r="I178" s="90"/>
      <c r="J178" s="90"/>
      <c r="K178" s="90"/>
      <c r="L178" s="90"/>
      <c r="M178" s="90"/>
      <c r="N178" s="90"/>
      <c r="O178" s="90"/>
      <c r="P178" s="90"/>
      <c r="Q178" s="93"/>
      <c r="R178" s="68"/>
      <c r="S178" s="68"/>
      <c r="T178" s="68"/>
      <c r="U178" s="68"/>
      <c r="V178" s="68"/>
    </row>
    <row r="179" spans="1:25">
      <c r="A179" s="70"/>
      <c r="C179" s="105"/>
      <c r="D179" s="68"/>
      <c r="E179" s="106"/>
      <c r="F179" s="569"/>
      <c r="G179" s="108" t="s">
        <v>502</v>
      </c>
      <c r="H179" s="90" t="s">
        <v>235</v>
      </c>
      <c r="I179" s="90"/>
      <c r="J179" s="90"/>
      <c r="K179" s="90"/>
      <c r="L179" s="90"/>
      <c r="M179" s="90"/>
      <c r="N179" s="90"/>
      <c r="O179" s="90"/>
      <c r="P179" s="90"/>
      <c r="Q179" s="93"/>
      <c r="R179" s="68"/>
      <c r="S179" s="68"/>
      <c r="T179" s="68"/>
      <c r="U179" s="68"/>
      <c r="V179" s="68"/>
    </row>
    <row r="180" spans="1:25">
      <c r="A180" s="70"/>
      <c r="C180" s="109"/>
      <c r="D180" s="110"/>
      <c r="E180" s="111"/>
      <c r="F180" s="570"/>
      <c r="G180" s="112"/>
      <c r="H180" s="547"/>
      <c r="I180" s="548"/>
      <c r="J180" s="548"/>
      <c r="K180" s="548"/>
      <c r="L180" s="548"/>
      <c r="M180" s="548"/>
      <c r="N180" s="548"/>
      <c r="O180" s="548"/>
      <c r="P180" s="548"/>
      <c r="Q180" s="549"/>
      <c r="R180" s="68"/>
      <c r="S180" s="68"/>
      <c r="T180" s="68"/>
      <c r="U180" s="68"/>
      <c r="V180" s="68"/>
      <c r="W180" s="72" t="str">
        <f>IF(Y180="NG","製品情報等:その他の内容を入力してください/","")</f>
        <v/>
      </c>
      <c r="Y180" s="70" t="str">
        <f>IF(AND(F179="○",H180=""),"NG","OK")</f>
        <v>OK</v>
      </c>
    </row>
    <row r="181" spans="1:25">
      <c r="A181" s="70"/>
      <c r="C181" s="100" t="s">
        <v>553</v>
      </c>
      <c r="D181" s="101"/>
      <c r="E181" s="102"/>
      <c r="F181" s="6"/>
      <c r="G181" s="85" t="s">
        <v>44</v>
      </c>
      <c r="H181" s="90" t="s">
        <v>554</v>
      </c>
      <c r="I181" s="90"/>
      <c r="J181" s="90"/>
      <c r="K181" s="90"/>
      <c r="L181" s="90"/>
      <c r="M181" s="90"/>
      <c r="N181" s="90"/>
      <c r="O181" s="90"/>
      <c r="P181" s="90"/>
      <c r="Q181" s="93"/>
      <c r="R181" s="68"/>
      <c r="S181" s="68"/>
      <c r="T181" s="68"/>
      <c r="U181" s="68"/>
      <c r="V181" s="68"/>
    </row>
    <row r="182" spans="1:25">
      <c r="A182" s="70"/>
      <c r="C182" s="105"/>
      <c r="D182" s="68"/>
      <c r="E182" s="106"/>
      <c r="F182" s="6"/>
      <c r="G182" s="85" t="s">
        <v>46</v>
      </c>
      <c r="H182" s="90" t="s">
        <v>555</v>
      </c>
      <c r="I182" s="90"/>
      <c r="J182" s="90"/>
      <c r="K182" s="90"/>
      <c r="L182" s="90"/>
      <c r="M182" s="90"/>
      <c r="N182" s="90"/>
      <c r="O182" s="90"/>
      <c r="P182" s="90"/>
      <c r="Q182" s="93"/>
      <c r="R182" s="68"/>
      <c r="S182" s="68"/>
      <c r="T182" s="68"/>
      <c r="U182" s="68"/>
      <c r="V182" s="68"/>
    </row>
    <row r="183" spans="1:25">
      <c r="A183" s="70"/>
      <c r="C183" s="115"/>
      <c r="D183" s="110"/>
      <c r="E183" s="111"/>
      <c r="F183" s="6"/>
      <c r="G183" s="85" t="s">
        <v>48</v>
      </c>
      <c r="H183" s="90" t="s">
        <v>509</v>
      </c>
      <c r="I183" s="90"/>
      <c r="J183" s="90"/>
      <c r="K183" s="90"/>
      <c r="L183" s="90"/>
      <c r="M183" s="90"/>
      <c r="N183" s="90"/>
      <c r="O183" s="90"/>
      <c r="P183" s="90"/>
      <c r="Q183" s="93"/>
      <c r="R183" s="68"/>
      <c r="S183" s="68"/>
      <c r="T183" s="68"/>
      <c r="U183" s="68"/>
      <c r="V183" s="68"/>
    </row>
    <row r="184" spans="1:25">
      <c r="A184" s="70"/>
      <c r="C184" s="100" t="s">
        <v>514</v>
      </c>
      <c r="D184" s="101"/>
      <c r="E184" s="102"/>
      <c r="F184" s="6"/>
      <c r="G184" s="85" t="s">
        <v>44</v>
      </c>
      <c r="H184" s="90" t="s">
        <v>515</v>
      </c>
      <c r="I184" s="90"/>
      <c r="J184" s="90"/>
      <c r="K184" s="90"/>
      <c r="L184" s="87"/>
      <c r="M184" s="87"/>
      <c r="N184" s="90"/>
      <c r="O184" s="90"/>
      <c r="P184" s="90"/>
      <c r="Q184" s="93"/>
      <c r="R184" s="68"/>
      <c r="S184" s="68"/>
      <c r="T184" s="68"/>
      <c r="U184" s="68"/>
      <c r="V184" s="68"/>
    </row>
    <row r="185" spans="1:25">
      <c r="A185" s="70"/>
      <c r="C185" s="99"/>
      <c r="D185" s="68"/>
      <c r="E185" s="106"/>
      <c r="F185" s="6"/>
      <c r="G185" s="85" t="s">
        <v>46</v>
      </c>
      <c r="H185" s="90" t="s">
        <v>516</v>
      </c>
      <c r="I185" s="90"/>
      <c r="J185" s="90"/>
      <c r="K185" s="90"/>
      <c r="L185" s="90"/>
      <c r="M185" s="90"/>
      <c r="N185" s="90"/>
      <c r="O185" s="90"/>
      <c r="P185" s="90"/>
      <c r="Q185" s="93"/>
      <c r="R185" s="68"/>
      <c r="S185" s="68"/>
      <c r="T185" s="68"/>
      <c r="U185" s="68"/>
      <c r="V185" s="68"/>
    </row>
    <row r="186" spans="1:25">
      <c r="A186" s="70"/>
      <c r="C186" s="99"/>
      <c r="D186" s="68"/>
      <c r="E186" s="106"/>
      <c r="F186" s="569"/>
      <c r="G186" s="107" t="s">
        <v>48</v>
      </c>
      <c r="H186" s="90" t="s">
        <v>235</v>
      </c>
      <c r="I186" s="90"/>
      <c r="J186" s="90"/>
      <c r="K186" s="90"/>
      <c r="L186" s="90"/>
      <c r="M186" s="90"/>
      <c r="N186" s="90"/>
      <c r="O186" s="90"/>
      <c r="P186" s="90"/>
      <c r="Q186" s="93"/>
      <c r="R186" s="68"/>
      <c r="S186" s="68"/>
      <c r="T186" s="68"/>
      <c r="U186" s="68"/>
      <c r="V186" s="68"/>
    </row>
    <row r="187" spans="1:25">
      <c r="A187" s="70"/>
      <c r="C187" s="116"/>
      <c r="D187" s="117"/>
      <c r="E187" s="118"/>
      <c r="F187" s="570"/>
      <c r="G187" s="116"/>
      <c r="H187" s="547"/>
      <c r="I187" s="548"/>
      <c r="J187" s="548"/>
      <c r="K187" s="548"/>
      <c r="L187" s="548"/>
      <c r="M187" s="548"/>
      <c r="N187" s="548"/>
      <c r="O187" s="548"/>
      <c r="P187" s="548"/>
      <c r="Q187" s="549"/>
      <c r="R187" s="68"/>
      <c r="S187" s="68"/>
      <c r="T187" s="68"/>
      <c r="U187" s="68"/>
      <c r="V187" s="68"/>
      <c r="W187" s="72" t="str">
        <f>IF(Y187="NG","写真データ連携:その他の内容を入力してください/","")</f>
        <v/>
      </c>
      <c r="Y187" s="70" t="str">
        <f>IF(AND(F186="○",H187=""),"NG","OK")</f>
        <v>OK</v>
      </c>
    </row>
    <row r="188" spans="1:25">
      <c r="A188" s="70"/>
      <c r="C188" s="99" t="s">
        <v>517</v>
      </c>
      <c r="D188" s="68"/>
      <c r="E188" s="106"/>
      <c r="F188" s="569"/>
      <c r="G188" s="107" t="s">
        <v>44</v>
      </c>
      <c r="H188" s="90" t="s">
        <v>518</v>
      </c>
      <c r="I188" s="90"/>
      <c r="J188" s="90"/>
      <c r="K188" s="90"/>
      <c r="L188" s="90"/>
      <c r="M188" s="90"/>
      <c r="N188" s="90"/>
      <c r="O188" s="90"/>
      <c r="P188" s="90"/>
      <c r="Q188" s="93"/>
      <c r="R188" s="68"/>
      <c r="S188" s="68"/>
      <c r="T188" s="68"/>
      <c r="U188" s="68"/>
      <c r="V188" s="68"/>
    </row>
    <row r="189" spans="1:25">
      <c r="A189" s="70"/>
      <c r="C189" s="115"/>
      <c r="D189" s="110"/>
      <c r="E189" s="111"/>
      <c r="F189" s="570"/>
      <c r="G189" s="115"/>
      <c r="H189" s="547"/>
      <c r="I189" s="548"/>
      <c r="J189" s="548"/>
      <c r="K189" s="548"/>
      <c r="L189" s="548"/>
      <c r="M189" s="548"/>
      <c r="N189" s="548"/>
      <c r="O189" s="548"/>
      <c r="P189" s="548"/>
      <c r="Q189" s="549"/>
      <c r="R189" s="68"/>
      <c r="S189" s="68"/>
      <c r="T189" s="68"/>
      <c r="U189" s="68"/>
      <c r="V189" s="68"/>
      <c r="W189" s="72" t="str">
        <f>IF(Y189="NG","その他 情報:その他の内容を入力してください/","")</f>
        <v/>
      </c>
      <c r="Y189" s="70" t="str">
        <f>IF(AND(F188="○",H189=""),"NG","OK")</f>
        <v>OK</v>
      </c>
    </row>
    <row r="190" spans="1:25">
      <c r="A190" s="70"/>
      <c r="O190" s="74"/>
      <c r="P190" s="74"/>
      <c r="Q190" s="74"/>
      <c r="R190" s="74"/>
      <c r="S190" s="74"/>
      <c r="T190" s="74"/>
      <c r="U190" s="74"/>
      <c r="V190" s="68"/>
    </row>
    <row r="191" spans="1:25">
      <c r="A191" s="70"/>
      <c r="B191" s="91" t="s">
        <v>556</v>
      </c>
      <c r="C191" s="588" t="s">
        <v>1334</v>
      </c>
      <c r="D191" s="588"/>
      <c r="E191" s="588"/>
      <c r="F191" s="588"/>
      <c r="G191" s="588"/>
      <c r="H191" s="588"/>
      <c r="I191" s="588"/>
      <c r="J191" s="588"/>
      <c r="K191" s="588"/>
      <c r="L191" s="588"/>
      <c r="M191" s="588"/>
      <c r="N191" s="588"/>
      <c r="O191" s="588"/>
      <c r="P191" s="588"/>
      <c r="Q191" s="588"/>
      <c r="R191" s="588"/>
      <c r="S191" s="588"/>
      <c r="T191" s="588"/>
      <c r="U191" s="588"/>
      <c r="V191" s="68"/>
    </row>
    <row r="192" spans="1:25">
      <c r="A192" s="70"/>
      <c r="C192" s="592" t="s">
        <v>557</v>
      </c>
      <c r="D192" s="593"/>
      <c r="E192" s="593"/>
      <c r="F192" s="593"/>
      <c r="G192" s="593"/>
      <c r="H192" s="593"/>
      <c r="I192" s="593"/>
      <c r="J192" s="593"/>
      <c r="K192" s="593"/>
      <c r="L192" s="593"/>
      <c r="M192" s="593"/>
      <c r="N192" s="593"/>
      <c r="O192" s="593"/>
      <c r="P192" s="593"/>
      <c r="Q192" s="593"/>
      <c r="R192" s="593"/>
      <c r="S192" s="593"/>
      <c r="T192" s="593"/>
      <c r="U192" s="594"/>
      <c r="V192" s="68"/>
    </row>
    <row r="193" spans="1:28" ht="15" customHeight="1">
      <c r="A193" s="70"/>
      <c r="C193" s="324"/>
      <c r="D193" s="397"/>
      <c r="E193" s="397"/>
      <c r="F193" s="397"/>
      <c r="G193" s="397"/>
      <c r="H193" s="397"/>
      <c r="I193" s="397"/>
      <c r="J193" s="397"/>
      <c r="K193" s="397"/>
      <c r="L193" s="397"/>
      <c r="M193" s="397"/>
      <c r="N193" s="397"/>
      <c r="O193" s="397"/>
      <c r="P193" s="397"/>
      <c r="Q193" s="397"/>
      <c r="R193" s="397"/>
      <c r="S193" s="397"/>
      <c r="T193" s="397"/>
      <c r="U193" s="398"/>
      <c r="V193" s="68"/>
    </row>
    <row r="194" spans="1:28">
      <c r="A194" s="70"/>
      <c r="C194" s="399"/>
      <c r="D194" s="400"/>
      <c r="E194" s="400"/>
      <c r="F194" s="400"/>
      <c r="G194" s="400"/>
      <c r="H194" s="400"/>
      <c r="I194" s="400"/>
      <c r="J194" s="400"/>
      <c r="K194" s="400"/>
      <c r="L194" s="400"/>
      <c r="M194" s="400"/>
      <c r="N194" s="400"/>
      <c r="O194" s="400"/>
      <c r="P194" s="400"/>
      <c r="Q194" s="400"/>
      <c r="R194" s="400"/>
      <c r="S194" s="400"/>
      <c r="T194" s="400"/>
      <c r="U194" s="401"/>
      <c r="V194" s="68"/>
    </row>
    <row r="195" spans="1:28">
      <c r="A195" s="70"/>
      <c r="C195" s="402"/>
      <c r="D195" s="403"/>
      <c r="E195" s="403"/>
      <c r="F195" s="403"/>
      <c r="G195" s="403"/>
      <c r="H195" s="403"/>
      <c r="I195" s="403"/>
      <c r="J195" s="403"/>
      <c r="K195" s="403"/>
      <c r="L195" s="403"/>
      <c r="M195" s="403"/>
      <c r="N195" s="403"/>
      <c r="O195" s="403"/>
      <c r="P195" s="403"/>
      <c r="Q195" s="403"/>
      <c r="R195" s="403"/>
      <c r="S195" s="403"/>
      <c r="T195" s="403"/>
      <c r="U195" s="404"/>
      <c r="V195" s="68"/>
    </row>
    <row r="196" spans="1:28">
      <c r="A196" s="70"/>
      <c r="O196" s="74"/>
      <c r="P196" s="74"/>
      <c r="Q196" s="74"/>
      <c r="R196" s="74"/>
      <c r="S196" s="74"/>
      <c r="T196" s="74"/>
      <c r="U196" s="74"/>
      <c r="V196" s="68"/>
      <c r="AA196" s="70" t="s">
        <v>558</v>
      </c>
    </row>
    <row r="197" spans="1:28">
      <c r="A197" s="70"/>
      <c r="B197" s="91" t="s">
        <v>559</v>
      </c>
      <c r="C197" s="76" t="s">
        <v>1307</v>
      </c>
      <c r="D197" s="83"/>
      <c r="E197" s="83"/>
      <c r="F197" s="83"/>
      <c r="G197" s="83"/>
      <c r="H197" s="83"/>
      <c r="I197" s="83"/>
      <c r="J197" s="83"/>
      <c r="K197" s="83"/>
      <c r="L197" s="83"/>
      <c r="M197" s="83"/>
      <c r="N197" s="83"/>
      <c r="O197" s="83"/>
      <c r="P197" s="83"/>
      <c r="Q197" s="83"/>
      <c r="R197" s="83"/>
      <c r="S197" s="83"/>
      <c r="T197" s="83"/>
      <c r="U197" s="83"/>
      <c r="V197" s="68"/>
      <c r="AA197" s="70" t="s">
        <v>522</v>
      </c>
      <c r="AB197" s="70" t="s">
        <v>560</v>
      </c>
    </row>
    <row r="198" spans="1:28">
      <c r="A198" s="70"/>
      <c r="B198" s="70"/>
      <c r="C198" s="581" t="s">
        <v>522</v>
      </c>
      <c r="D198" s="582"/>
      <c r="E198" s="125" t="s">
        <v>43</v>
      </c>
      <c r="F198" s="3"/>
      <c r="G198" s="68"/>
      <c r="H198" s="68"/>
      <c r="I198" s="68"/>
      <c r="J198" s="68"/>
      <c r="K198" s="68"/>
      <c r="L198" s="68"/>
      <c r="M198" s="68"/>
      <c r="N198" s="68"/>
      <c r="O198" s="68"/>
      <c r="P198" s="68"/>
      <c r="Q198" s="68"/>
      <c r="R198" s="68"/>
      <c r="S198" s="68"/>
      <c r="T198" s="68"/>
      <c r="U198" s="68"/>
      <c r="V198" s="68"/>
      <c r="AA198" s="70" t="s">
        <v>523</v>
      </c>
      <c r="AB198" s="70" t="s">
        <v>523</v>
      </c>
    </row>
    <row r="199" spans="1:28">
      <c r="A199" s="70"/>
      <c r="C199" s="85" t="s">
        <v>44</v>
      </c>
      <c r="D199" s="97" t="s">
        <v>1108</v>
      </c>
      <c r="E199" s="90"/>
      <c r="F199" s="90"/>
      <c r="G199" s="90"/>
      <c r="H199" s="90"/>
      <c r="I199" s="90"/>
      <c r="J199" s="90"/>
      <c r="K199" s="90"/>
      <c r="L199" s="90"/>
      <c r="M199" s="90"/>
      <c r="N199" s="93"/>
      <c r="O199" s="68"/>
      <c r="P199" s="68"/>
      <c r="Q199" s="68"/>
      <c r="R199" s="68"/>
      <c r="S199" s="68"/>
      <c r="T199" s="68"/>
      <c r="U199" s="68"/>
      <c r="V199" s="68"/>
    </row>
    <row r="200" spans="1:28">
      <c r="A200" s="70"/>
      <c r="C200" s="85" t="s">
        <v>46</v>
      </c>
      <c r="D200" s="97" t="s">
        <v>1109</v>
      </c>
      <c r="E200" s="90"/>
      <c r="F200" s="90"/>
      <c r="G200" s="90"/>
      <c r="H200" s="90"/>
      <c r="I200" s="90"/>
      <c r="J200" s="90"/>
      <c r="K200" s="90"/>
      <c r="L200" s="90"/>
      <c r="M200" s="90"/>
      <c r="N200" s="93"/>
      <c r="O200" s="68"/>
      <c r="P200" s="68"/>
      <c r="Q200" s="68"/>
      <c r="R200" s="68"/>
      <c r="S200" s="68"/>
      <c r="T200" s="68"/>
      <c r="U200" s="68"/>
      <c r="V200" s="68"/>
    </row>
    <row r="201" spans="1:28">
      <c r="A201" s="70"/>
      <c r="C201" s="85" t="s">
        <v>48</v>
      </c>
      <c r="D201" s="97" t="s">
        <v>1105</v>
      </c>
      <c r="E201" s="90"/>
      <c r="F201" s="90"/>
      <c r="G201" s="90"/>
      <c r="H201" s="90"/>
      <c r="I201" s="90"/>
      <c r="J201" s="90"/>
      <c r="K201" s="90"/>
      <c r="L201" s="90"/>
      <c r="M201" s="90"/>
      <c r="N201" s="93"/>
      <c r="O201" s="68"/>
      <c r="P201" s="68"/>
      <c r="Q201" s="68"/>
      <c r="R201" s="68"/>
      <c r="S201" s="68"/>
      <c r="T201" s="68"/>
      <c r="U201" s="68"/>
      <c r="V201" s="68"/>
    </row>
    <row r="202" spans="1:28">
      <c r="A202" s="70"/>
      <c r="C202" s="85" t="s">
        <v>50</v>
      </c>
      <c r="D202" s="97" t="s">
        <v>1110</v>
      </c>
      <c r="E202" s="90"/>
      <c r="F202" s="90"/>
      <c r="G202" s="90"/>
      <c r="H202" s="90"/>
      <c r="I202" s="90"/>
      <c r="J202" s="90"/>
      <c r="K202" s="90"/>
      <c r="L202" s="90"/>
      <c r="M202" s="90"/>
      <c r="N202" s="93"/>
      <c r="O202" s="68"/>
      <c r="P202" s="68"/>
      <c r="Q202" s="68"/>
      <c r="R202" s="68"/>
      <c r="S202" s="68"/>
      <c r="T202" s="68"/>
      <c r="U202" s="68"/>
      <c r="V202" s="68"/>
    </row>
    <row r="203" spans="1:28">
      <c r="A203" s="70"/>
      <c r="C203" s="85" t="s">
        <v>52</v>
      </c>
      <c r="D203" s="97" t="s">
        <v>1106</v>
      </c>
      <c r="E203" s="90"/>
      <c r="F203" s="90"/>
      <c r="G203" s="90"/>
      <c r="H203" s="90"/>
      <c r="I203" s="90"/>
      <c r="J203" s="90"/>
      <c r="K203" s="90"/>
      <c r="L203" s="90"/>
      <c r="M203" s="90"/>
      <c r="N203" s="93"/>
      <c r="O203" s="68"/>
      <c r="P203" s="68"/>
      <c r="Q203" s="68"/>
      <c r="R203" s="68"/>
      <c r="S203" s="68"/>
      <c r="T203" s="68"/>
      <c r="U203" s="68"/>
      <c r="V203" s="68"/>
    </row>
    <row r="204" spans="1:28">
      <c r="A204" s="70"/>
      <c r="C204" s="85" t="s">
        <v>54</v>
      </c>
      <c r="D204" s="97" t="s">
        <v>1107</v>
      </c>
      <c r="E204" s="90"/>
      <c r="F204" s="90"/>
      <c r="G204" s="90"/>
      <c r="H204" s="90"/>
      <c r="I204" s="90"/>
      <c r="J204" s="90"/>
      <c r="K204" s="90"/>
      <c r="L204" s="90"/>
      <c r="M204" s="90"/>
      <c r="N204" s="93"/>
      <c r="O204" s="68"/>
      <c r="P204" s="68"/>
      <c r="Q204" s="68"/>
      <c r="R204" s="68"/>
      <c r="S204" s="68"/>
      <c r="T204" s="68"/>
      <c r="U204" s="68"/>
      <c r="V204" s="68"/>
    </row>
    <row r="205" spans="1:28">
      <c r="A205" s="70"/>
      <c r="C205" s="606" t="s">
        <v>560</v>
      </c>
      <c r="D205" s="607"/>
      <c r="E205" s="125" t="s">
        <v>43</v>
      </c>
      <c r="F205" s="3"/>
      <c r="G205" s="68"/>
      <c r="H205" s="68"/>
      <c r="I205" s="68"/>
      <c r="J205" s="68"/>
      <c r="K205" s="68"/>
      <c r="L205" s="68"/>
      <c r="M205" s="68"/>
      <c r="N205" s="68"/>
      <c r="O205" s="68"/>
      <c r="P205" s="68"/>
      <c r="Q205" s="68"/>
      <c r="R205" s="68"/>
      <c r="S205" s="68"/>
      <c r="T205" s="68"/>
      <c r="U205" s="68"/>
      <c r="V205" s="68"/>
    </row>
    <row r="206" spans="1:28">
      <c r="A206" s="70"/>
      <c r="C206" s="85" t="s">
        <v>44</v>
      </c>
      <c r="D206" s="97" t="s">
        <v>1108</v>
      </c>
      <c r="E206" s="90"/>
      <c r="F206" s="90"/>
      <c r="G206" s="90"/>
      <c r="H206" s="90"/>
      <c r="I206" s="90"/>
      <c r="J206" s="90"/>
      <c r="K206" s="90"/>
      <c r="L206" s="90"/>
      <c r="M206" s="90"/>
      <c r="N206" s="93"/>
      <c r="O206" s="68"/>
      <c r="P206" s="68"/>
      <c r="Q206" s="68"/>
      <c r="R206" s="68"/>
      <c r="S206" s="68"/>
      <c r="T206" s="68"/>
      <c r="U206" s="68"/>
      <c r="V206" s="68"/>
    </row>
    <row r="207" spans="1:28">
      <c r="A207" s="70"/>
      <c r="C207" s="85" t="s">
        <v>46</v>
      </c>
      <c r="D207" s="97" t="s">
        <v>1109</v>
      </c>
      <c r="E207" s="90"/>
      <c r="F207" s="90"/>
      <c r="G207" s="90"/>
      <c r="H207" s="90"/>
      <c r="I207" s="90"/>
      <c r="J207" s="90"/>
      <c r="K207" s="90"/>
      <c r="L207" s="90"/>
      <c r="M207" s="90"/>
      <c r="N207" s="93"/>
      <c r="O207" s="68"/>
      <c r="P207" s="68"/>
      <c r="Q207" s="68"/>
      <c r="R207" s="68"/>
      <c r="S207" s="68"/>
      <c r="T207" s="68"/>
      <c r="U207" s="68"/>
      <c r="V207" s="68"/>
    </row>
    <row r="208" spans="1:28">
      <c r="A208" s="70"/>
      <c r="C208" s="85" t="s">
        <v>48</v>
      </c>
      <c r="D208" s="97" t="s">
        <v>1105</v>
      </c>
      <c r="E208" s="90"/>
      <c r="F208" s="90"/>
      <c r="G208" s="90"/>
      <c r="H208" s="90"/>
      <c r="I208" s="90"/>
      <c r="J208" s="90"/>
      <c r="K208" s="90"/>
      <c r="L208" s="90"/>
      <c r="M208" s="90"/>
      <c r="N208" s="93"/>
      <c r="O208" s="68"/>
      <c r="P208" s="68"/>
      <c r="Q208" s="68"/>
      <c r="R208" s="68"/>
      <c r="S208" s="68"/>
      <c r="T208" s="68"/>
      <c r="U208" s="68"/>
      <c r="V208" s="68"/>
    </row>
    <row r="209" spans="1:28">
      <c r="A209" s="70"/>
      <c r="C209" s="85" t="s">
        <v>50</v>
      </c>
      <c r="D209" s="97" t="s">
        <v>1110</v>
      </c>
      <c r="E209" s="90"/>
      <c r="F209" s="90"/>
      <c r="G209" s="90"/>
      <c r="H209" s="90"/>
      <c r="I209" s="90"/>
      <c r="J209" s="90"/>
      <c r="K209" s="90"/>
      <c r="L209" s="90"/>
      <c r="M209" s="90"/>
      <c r="N209" s="93"/>
      <c r="O209" s="68"/>
      <c r="P209" s="68"/>
      <c r="Q209" s="68"/>
      <c r="R209" s="68"/>
      <c r="S209" s="68"/>
      <c r="T209" s="68"/>
      <c r="U209" s="68"/>
      <c r="V209" s="74"/>
      <c r="AA209" s="70" t="s">
        <v>562</v>
      </c>
      <c r="AB209" s="70" t="s">
        <v>562</v>
      </c>
    </row>
    <row r="210" spans="1:28">
      <c r="A210" s="70"/>
      <c r="C210" s="85" t="s">
        <v>52</v>
      </c>
      <c r="D210" s="97" t="s">
        <v>1106</v>
      </c>
      <c r="E210" s="90"/>
      <c r="F210" s="90"/>
      <c r="G210" s="90"/>
      <c r="H210" s="90"/>
      <c r="I210" s="90"/>
      <c r="J210" s="90"/>
      <c r="K210" s="90"/>
      <c r="L210" s="90"/>
      <c r="M210" s="90"/>
      <c r="N210" s="93"/>
      <c r="O210" s="68"/>
      <c r="P210" s="68"/>
      <c r="Q210" s="68"/>
      <c r="R210" s="68"/>
      <c r="S210" s="68"/>
      <c r="T210" s="68"/>
      <c r="U210" s="68"/>
      <c r="V210" s="74"/>
    </row>
    <row r="211" spans="1:28">
      <c r="A211" s="70"/>
      <c r="C211" s="85" t="s">
        <v>54</v>
      </c>
      <c r="D211" s="97" t="s">
        <v>1107</v>
      </c>
      <c r="E211" s="90"/>
      <c r="F211" s="90"/>
      <c r="G211" s="90"/>
      <c r="H211" s="90"/>
      <c r="I211" s="90"/>
      <c r="J211" s="90"/>
      <c r="K211" s="90"/>
      <c r="L211" s="90"/>
      <c r="M211" s="90"/>
      <c r="N211" s="93"/>
      <c r="O211" s="68"/>
      <c r="P211" s="68"/>
      <c r="Q211" s="68"/>
      <c r="R211" s="68"/>
      <c r="S211" s="68"/>
      <c r="T211" s="68"/>
      <c r="U211" s="68"/>
      <c r="V211" s="74"/>
    </row>
    <row r="212" spans="1:28">
      <c r="A212" s="70"/>
      <c r="C212" s="166"/>
      <c r="D212" s="94"/>
      <c r="E212" s="68"/>
      <c r="F212" s="68"/>
      <c r="G212" s="68"/>
      <c r="H212" s="68"/>
      <c r="I212" s="68"/>
      <c r="J212" s="68"/>
      <c r="K212" s="68"/>
      <c r="L212" s="68"/>
      <c r="M212" s="68"/>
      <c r="N212" s="68"/>
      <c r="O212" s="68"/>
      <c r="P212" s="68"/>
      <c r="Q212" s="68"/>
      <c r="R212" s="68"/>
      <c r="S212" s="68"/>
      <c r="T212" s="68"/>
      <c r="U212" s="68"/>
      <c r="V212" s="74"/>
    </row>
    <row r="213" spans="1:28">
      <c r="A213" s="70"/>
      <c r="B213" s="91" t="s">
        <v>563</v>
      </c>
      <c r="C213" s="76" t="s">
        <v>1308</v>
      </c>
      <c r="D213" s="68"/>
      <c r="E213" s="68"/>
      <c r="F213" s="68"/>
      <c r="G213" s="68"/>
      <c r="H213" s="68"/>
      <c r="I213" s="68"/>
      <c r="J213" s="68"/>
      <c r="K213" s="68"/>
      <c r="L213" s="68"/>
      <c r="M213" s="68"/>
      <c r="N213" s="68"/>
      <c r="O213" s="68"/>
      <c r="P213" s="68"/>
      <c r="Q213" s="68"/>
      <c r="R213" s="68"/>
      <c r="S213" s="68"/>
      <c r="T213" s="68"/>
      <c r="U213" s="68"/>
      <c r="Z213" s="68"/>
      <c r="AA213" s="70" t="s">
        <v>564</v>
      </c>
      <c r="AB213" s="70" t="s">
        <v>564</v>
      </c>
    </row>
    <row r="214" spans="1:28">
      <c r="A214" s="70"/>
      <c r="C214" s="120" t="s">
        <v>1111</v>
      </c>
      <c r="D214" s="121"/>
      <c r="E214" s="122"/>
      <c r="F214" s="122"/>
      <c r="G214" s="122"/>
      <c r="H214" s="122"/>
      <c r="I214" s="122"/>
      <c r="J214" s="122"/>
      <c r="K214" s="122"/>
      <c r="L214" s="122"/>
      <c r="M214" s="122"/>
      <c r="N214" s="122"/>
      <c r="O214" s="122"/>
      <c r="P214" s="122"/>
      <c r="Q214" s="122"/>
      <c r="R214" s="122"/>
      <c r="S214" s="122"/>
      <c r="T214" s="122"/>
      <c r="U214" s="123"/>
      <c r="Z214" s="82"/>
      <c r="AA214" s="70" t="s">
        <v>565</v>
      </c>
      <c r="AB214" s="70" t="s">
        <v>566</v>
      </c>
    </row>
    <row r="215" spans="1:28">
      <c r="A215" s="70"/>
      <c r="C215" s="124"/>
      <c r="D215" s="125" t="s">
        <v>43</v>
      </c>
      <c r="E215" s="427" t="s">
        <v>526</v>
      </c>
      <c r="F215" s="540"/>
      <c r="G215" s="540"/>
      <c r="H215" s="541"/>
      <c r="I215" s="556" t="s">
        <v>527</v>
      </c>
      <c r="J215" s="556"/>
      <c r="K215" s="556"/>
      <c r="L215" s="556"/>
      <c r="M215" s="556"/>
      <c r="N215" s="556"/>
      <c r="O215" s="556"/>
      <c r="P215" s="556"/>
      <c r="Q215" s="556"/>
      <c r="R215" s="556"/>
      <c r="S215" s="556"/>
      <c r="T215" s="556"/>
      <c r="U215" s="557"/>
      <c r="Z215" s="68"/>
      <c r="AA215" s="70" t="s">
        <v>561</v>
      </c>
      <c r="AB215" s="70" t="s">
        <v>561</v>
      </c>
    </row>
    <row r="216" spans="1:28" ht="15" customHeight="1">
      <c r="A216" s="70"/>
      <c r="C216" s="124"/>
      <c r="D216" s="3"/>
      <c r="E216" s="126" t="s">
        <v>1345</v>
      </c>
      <c r="F216" s="167"/>
      <c r="G216" s="167"/>
      <c r="H216" s="167"/>
      <c r="I216" s="550"/>
      <c r="J216" s="551"/>
      <c r="K216" s="551"/>
      <c r="L216" s="551"/>
      <c r="M216" s="551"/>
      <c r="N216" s="551"/>
      <c r="O216" s="551"/>
      <c r="P216" s="551"/>
      <c r="Q216" s="551"/>
      <c r="R216" s="551"/>
      <c r="S216" s="551"/>
      <c r="T216" s="551"/>
      <c r="U216" s="552"/>
      <c r="W216" s="72" t="str">
        <f>IF(Y216="NG","外観検査の内容を入力してください/","")</f>
        <v/>
      </c>
      <c r="X216" s="82"/>
      <c r="Y216" s="70" t="str">
        <f>IF(AND(D216="○",TRIM(I216)=""),"NG","OK")</f>
        <v>OK</v>
      </c>
    </row>
    <row r="217" spans="1:28" ht="15" customHeight="1">
      <c r="A217" s="70"/>
      <c r="C217" s="124"/>
      <c r="D217" s="3"/>
      <c r="E217" s="128" t="s">
        <v>1346</v>
      </c>
      <c r="F217" s="158"/>
      <c r="G217" s="158"/>
      <c r="H217" s="158"/>
      <c r="I217" s="550"/>
      <c r="J217" s="551"/>
      <c r="K217" s="551"/>
      <c r="L217" s="551"/>
      <c r="M217" s="551"/>
      <c r="N217" s="551"/>
      <c r="O217" s="551"/>
      <c r="P217" s="551"/>
      <c r="Q217" s="551"/>
      <c r="R217" s="551"/>
      <c r="S217" s="551"/>
      <c r="T217" s="551"/>
      <c r="U217" s="552"/>
      <c r="W217" s="72" t="str">
        <f>IF(Y217="NG","出力検査の内容を入力してください/","")</f>
        <v/>
      </c>
      <c r="X217" s="68"/>
      <c r="Y217" s="70" t="str">
        <f t="shared" ref="Y217:Y223" si="2">IF(AND(D217="○",TRIM(I217)=""),"NG","OK")</f>
        <v>OK</v>
      </c>
    </row>
    <row r="218" spans="1:28" ht="15" customHeight="1">
      <c r="A218" s="70"/>
      <c r="C218" s="124"/>
      <c r="D218" s="3"/>
      <c r="E218" s="128" t="s">
        <v>528</v>
      </c>
      <c r="F218" s="139"/>
      <c r="G218" s="139"/>
      <c r="H218" s="139"/>
      <c r="I218" s="550"/>
      <c r="J218" s="551"/>
      <c r="K218" s="551"/>
      <c r="L218" s="551"/>
      <c r="M218" s="551"/>
      <c r="N218" s="551"/>
      <c r="O218" s="551"/>
      <c r="P218" s="551"/>
      <c r="Q218" s="551"/>
      <c r="R218" s="551"/>
      <c r="S218" s="551"/>
      <c r="T218" s="551"/>
      <c r="U218" s="552"/>
      <c r="W218" s="72" t="str">
        <f>IF(Y218="NG","EL検査の内容を入力してください/","")</f>
        <v/>
      </c>
      <c r="X218" s="82"/>
      <c r="Y218" s="70" t="str">
        <f t="shared" si="2"/>
        <v>OK</v>
      </c>
    </row>
    <row r="219" spans="1:28" ht="15" customHeight="1">
      <c r="A219" s="70"/>
      <c r="C219" s="124"/>
      <c r="D219" s="3"/>
      <c r="E219" s="128" t="s">
        <v>529</v>
      </c>
      <c r="F219" s="158"/>
      <c r="G219" s="158"/>
      <c r="H219" s="158"/>
      <c r="I219" s="550"/>
      <c r="J219" s="551"/>
      <c r="K219" s="551"/>
      <c r="L219" s="551"/>
      <c r="M219" s="551"/>
      <c r="N219" s="551"/>
      <c r="O219" s="551"/>
      <c r="P219" s="551"/>
      <c r="Q219" s="551"/>
      <c r="R219" s="551"/>
      <c r="S219" s="551"/>
      <c r="T219" s="551"/>
      <c r="U219" s="552"/>
      <c r="W219" s="72" t="str">
        <f>IF(Y219="NG","絶縁抵抗測定の内容を入力してください/","")</f>
        <v/>
      </c>
      <c r="X219" s="68"/>
      <c r="Y219" s="70" t="str">
        <f t="shared" si="2"/>
        <v>OK</v>
      </c>
    </row>
    <row r="220" spans="1:28" ht="15" customHeight="1">
      <c r="A220" s="70"/>
      <c r="C220" s="124"/>
      <c r="D220" s="3"/>
      <c r="E220" s="68" t="s">
        <v>530</v>
      </c>
      <c r="F220" s="159"/>
      <c r="G220" s="159"/>
      <c r="H220" s="159"/>
      <c r="I220" s="550"/>
      <c r="J220" s="551"/>
      <c r="K220" s="551"/>
      <c r="L220" s="551"/>
      <c r="M220" s="551"/>
      <c r="N220" s="551"/>
      <c r="O220" s="551"/>
      <c r="P220" s="551"/>
      <c r="Q220" s="551"/>
      <c r="R220" s="551"/>
      <c r="S220" s="551"/>
      <c r="T220" s="551"/>
      <c r="U220" s="552"/>
      <c r="W220" s="72" t="str">
        <f>IF(Y220="NG","開放電圧試験の内容を入力してください/","")</f>
        <v/>
      </c>
      <c r="X220" s="82"/>
      <c r="Y220" s="70" t="str">
        <f t="shared" si="2"/>
        <v>OK</v>
      </c>
    </row>
    <row r="221" spans="1:28" ht="15" customHeight="1">
      <c r="A221" s="70"/>
      <c r="C221" s="124"/>
      <c r="D221" s="3"/>
      <c r="E221" s="128" t="s">
        <v>531</v>
      </c>
      <c r="F221" s="158"/>
      <c r="G221" s="158"/>
      <c r="H221" s="158"/>
      <c r="I221" s="550"/>
      <c r="J221" s="551"/>
      <c r="K221" s="551"/>
      <c r="L221" s="551"/>
      <c r="M221" s="551"/>
      <c r="N221" s="551"/>
      <c r="O221" s="551"/>
      <c r="P221" s="551"/>
      <c r="Q221" s="551"/>
      <c r="R221" s="551"/>
      <c r="S221" s="551"/>
      <c r="T221" s="551"/>
      <c r="U221" s="552"/>
      <c r="W221" s="72" t="str">
        <f>IF(Y221="NG","インピーダンス測定の内容を入力してください/","")</f>
        <v/>
      </c>
      <c r="X221" s="68"/>
      <c r="Y221" s="70" t="str">
        <f t="shared" si="2"/>
        <v>OK</v>
      </c>
    </row>
    <row r="222" spans="1:28" ht="15" customHeight="1">
      <c r="A222" s="70"/>
      <c r="C222" s="132"/>
      <c r="D222" s="3"/>
      <c r="E222" s="161" t="s">
        <v>532</v>
      </c>
      <c r="F222" s="139"/>
      <c r="G222" s="139"/>
      <c r="H222" s="139"/>
      <c r="I222" s="550"/>
      <c r="J222" s="551"/>
      <c r="K222" s="551"/>
      <c r="L222" s="551"/>
      <c r="M222" s="551"/>
      <c r="N222" s="551"/>
      <c r="O222" s="551"/>
      <c r="P222" s="551"/>
      <c r="Q222" s="551"/>
      <c r="R222" s="551"/>
      <c r="S222" s="551"/>
      <c r="T222" s="551"/>
      <c r="U222" s="552"/>
      <c r="W222" s="72" t="str">
        <f>IF(Y222="NG","IR検査の内容を入力してください/","")</f>
        <v/>
      </c>
      <c r="X222" s="82"/>
      <c r="Y222" s="70" t="str">
        <f t="shared" si="2"/>
        <v>OK</v>
      </c>
    </row>
    <row r="223" spans="1:28" ht="15" customHeight="1">
      <c r="A223" s="70"/>
      <c r="C223" s="134"/>
      <c r="D223" s="3" t="s">
        <v>19</v>
      </c>
      <c r="E223" s="135" t="s">
        <v>533</v>
      </c>
      <c r="F223" s="168"/>
      <c r="G223" s="168"/>
      <c r="H223" s="168"/>
      <c r="I223" s="550"/>
      <c r="J223" s="551"/>
      <c r="K223" s="551"/>
      <c r="L223" s="551"/>
      <c r="M223" s="551"/>
      <c r="N223" s="551"/>
      <c r="O223" s="551"/>
      <c r="P223" s="551"/>
      <c r="Q223" s="551"/>
      <c r="R223" s="551"/>
      <c r="S223" s="551"/>
      <c r="T223" s="551"/>
      <c r="U223" s="552"/>
      <c r="W223" s="72" t="str">
        <f>IF(Y223="NG","その他検査の内容を入力してください/","")</f>
        <v/>
      </c>
      <c r="X223" s="68"/>
      <c r="Y223" s="70" t="str">
        <f t="shared" si="2"/>
        <v>OK</v>
      </c>
    </row>
    <row r="224" spans="1:28">
      <c r="A224" s="70"/>
      <c r="C224" s="68" t="s">
        <v>534</v>
      </c>
      <c r="D224" s="68"/>
      <c r="E224" s="68"/>
      <c r="F224" s="68"/>
      <c r="G224" s="68"/>
      <c r="H224" s="68"/>
      <c r="I224" s="68"/>
      <c r="J224" s="68"/>
      <c r="K224" s="68"/>
      <c r="L224" s="68"/>
      <c r="M224" s="68"/>
      <c r="N224" s="68"/>
      <c r="O224" s="68"/>
      <c r="P224" s="68"/>
      <c r="Q224" s="68"/>
      <c r="R224" s="68"/>
      <c r="S224" s="68"/>
      <c r="T224" s="68"/>
      <c r="U224" s="68"/>
      <c r="X224" s="68"/>
    </row>
    <row r="225" spans="1:25">
      <c r="A225" s="70"/>
      <c r="C225" s="68"/>
      <c r="D225" s="68"/>
      <c r="E225" s="68"/>
      <c r="F225" s="68"/>
      <c r="G225" s="68"/>
      <c r="H225" s="68"/>
      <c r="I225" s="68"/>
      <c r="J225" s="68"/>
      <c r="K225" s="68"/>
      <c r="L225" s="68"/>
      <c r="M225" s="68"/>
      <c r="N225" s="68"/>
      <c r="O225" s="68"/>
      <c r="P225" s="68"/>
      <c r="Q225" s="68"/>
      <c r="R225" s="68"/>
      <c r="S225" s="68"/>
      <c r="T225" s="68"/>
      <c r="U225" s="68"/>
      <c r="X225" s="68"/>
    </row>
    <row r="226" spans="1:25">
      <c r="A226" s="70"/>
      <c r="C226" s="120" t="s">
        <v>535</v>
      </c>
      <c r="D226" s="121"/>
      <c r="E226" s="121"/>
      <c r="F226" s="121"/>
      <c r="G226" s="121"/>
      <c r="H226" s="121"/>
      <c r="I226" s="121"/>
      <c r="J226" s="121"/>
      <c r="K226" s="121"/>
      <c r="L226" s="121"/>
      <c r="M226" s="121"/>
      <c r="N226" s="121"/>
      <c r="O226" s="121"/>
      <c r="P226" s="121"/>
      <c r="Q226" s="121"/>
      <c r="R226" s="121"/>
      <c r="S226" s="121"/>
      <c r="T226" s="121"/>
      <c r="U226" s="137"/>
      <c r="X226" s="82"/>
    </row>
    <row r="227" spans="1:25">
      <c r="A227" s="70"/>
      <c r="C227" s="132"/>
      <c r="D227" s="138"/>
      <c r="E227" s="583" t="s">
        <v>536</v>
      </c>
      <c r="F227" s="583"/>
      <c r="G227" s="583"/>
      <c r="H227" s="583"/>
      <c r="I227" s="583" t="s">
        <v>537</v>
      </c>
      <c r="J227" s="583"/>
      <c r="K227" s="583"/>
      <c r="L227" s="583" t="s">
        <v>538</v>
      </c>
      <c r="M227" s="583"/>
      <c r="N227" s="583"/>
      <c r="O227" s="583"/>
      <c r="P227" s="583"/>
      <c r="Q227" s="583"/>
      <c r="R227" s="583"/>
      <c r="S227" s="583"/>
      <c r="T227" s="583"/>
      <c r="U227" s="583"/>
      <c r="X227" s="68"/>
    </row>
    <row r="228" spans="1:25" ht="15" customHeight="1">
      <c r="A228" s="70"/>
      <c r="C228" s="124"/>
      <c r="D228" s="169">
        <v>1</v>
      </c>
      <c r="E228" s="562"/>
      <c r="F228" s="562"/>
      <c r="G228" s="562"/>
      <c r="H228" s="563"/>
      <c r="I228" s="561"/>
      <c r="J228" s="562"/>
      <c r="K228" s="584"/>
      <c r="L228" s="603"/>
      <c r="M228" s="562"/>
      <c r="N228" s="562"/>
      <c r="O228" s="562"/>
      <c r="P228" s="562"/>
      <c r="Q228" s="562"/>
      <c r="R228" s="562"/>
      <c r="S228" s="562"/>
      <c r="T228" s="562"/>
      <c r="U228" s="563"/>
      <c r="X228" s="82"/>
    </row>
    <row r="229" spans="1:25" ht="15" customHeight="1">
      <c r="A229" s="70"/>
      <c r="C229" s="141"/>
      <c r="D229" s="169">
        <v>2</v>
      </c>
      <c r="E229" s="536"/>
      <c r="F229" s="536"/>
      <c r="G229" s="536"/>
      <c r="H229" s="564"/>
      <c r="I229" s="535"/>
      <c r="J229" s="536"/>
      <c r="K229" s="537"/>
      <c r="L229" s="558"/>
      <c r="M229" s="559"/>
      <c r="N229" s="559"/>
      <c r="O229" s="559"/>
      <c r="P229" s="559"/>
      <c r="Q229" s="559"/>
      <c r="R229" s="559"/>
      <c r="S229" s="559"/>
      <c r="T229" s="559"/>
      <c r="U229" s="560"/>
      <c r="X229" s="68"/>
    </row>
    <row r="230" spans="1:25">
      <c r="A230" s="70"/>
      <c r="O230" s="74"/>
      <c r="P230" s="74"/>
      <c r="Q230" s="74"/>
      <c r="R230" s="74"/>
      <c r="S230" s="74"/>
      <c r="T230" s="74"/>
      <c r="U230" s="74"/>
      <c r="X230" s="82"/>
    </row>
    <row r="231" spans="1:25">
      <c r="A231" s="70"/>
      <c r="C231" s="120" t="s">
        <v>539</v>
      </c>
      <c r="D231" s="121"/>
      <c r="E231" s="121"/>
      <c r="F231" s="121"/>
      <c r="G231" s="121"/>
      <c r="H231" s="121"/>
      <c r="I231" s="121"/>
      <c r="J231" s="121"/>
      <c r="K231" s="121"/>
      <c r="L231" s="121"/>
      <c r="M231" s="121"/>
      <c r="N231" s="121"/>
      <c r="O231" s="121"/>
      <c r="P231" s="121"/>
      <c r="Q231" s="121"/>
      <c r="R231" s="121"/>
      <c r="S231" s="121"/>
      <c r="T231" s="121"/>
      <c r="U231" s="137"/>
      <c r="X231" s="68"/>
    </row>
    <row r="232" spans="1:25">
      <c r="A232" s="70"/>
      <c r="C232" s="125" t="s">
        <v>43</v>
      </c>
      <c r="D232" s="3"/>
      <c r="E232" s="86" t="s">
        <v>540</v>
      </c>
      <c r="F232" s="103"/>
      <c r="G232" s="103"/>
      <c r="H232" s="103"/>
      <c r="I232" s="103"/>
      <c r="J232" s="103"/>
      <c r="K232" s="103"/>
      <c r="L232" s="103"/>
      <c r="M232" s="103"/>
      <c r="N232" s="103"/>
      <c r="O232" s="103"/>
      <c r="P232" s="103"/>
      <c r="Q232" s="103"/>
      <c r="R232" s="103"/>
      <c r="S232" s="103"/>
      <c r="T232" s="103"/>
      <c r="U232" s="143"/>
      <c r="X232" s="74"/>
    </row>
    <row r="233" spans="1:25">
      <c r="A233" s="70"/>
      <c r="C233" s="132"/>
      <c r="D233" s="3"/>
      <c r="E233" s="99" t="s">
        <v>541</v>
      </c>
      <c r="O233" s="74"/>
      <c r="P233" s="74"/>
      <c r="Q233" s="74"/>
      <c r="R233" s="74"/>
      <c r="S233" s="74"/>
      <c r="T233" s="74"/>
      <c r="U233" s="144"/>
      <c r="X233" s="74"/>
    </row>
    <row r="234" spans="1:25">
      <c r="A234" s="70"/>
      <c r="C234" s="132"/>
      <c r="D234" s="3"/>
      <c r="E234" s="86" t="s">
        <v>567</v>
      </c>
      <c r="F234" s="103"/>
      <c r="G234" s="103"/>
      <c r="H234" s="103"/>
      <c r="I234" s="103"/>
      <c r="J234" s="103"/>
      <c r="K234" s="103"/>
      <c r="L234" s="103"/>
      <c r="M234" s="103"/>
      <c r="N234" s="103"/>
      <c r="O234" s="103"/>
      <c r="P234" s="103"/>
      <c r="Q234" s="103"/>
      <c r="R234" s="103"/>
      <c r="S234" s="103"/>
      <c r="T234" s="103"/>
      <c r="U234" s="143"/>
      <c r="X234" s="74"/>
    </row>
    <row r="235" spans="1:25">
      <c r="A235" s="70"/>
      <c r="C235" s="132"/>
      <c r="D235" s="3"/>
      <c r="E235" s="86" t="s">
        <v>542</v>
      </c>
      <c r="F235" s="145"/>
      <c r="G235" s="145"/>
      <c r="H235" s="145"/>
      <c r="I235" s="145"/>
      <c r="J235" s="145"/>
      <c r="K235" s="145"/>
      <c r="L235" s="145"/>
      <c r="M235" s="145"/>
      <c r="N235" s="145"/>
      <c r="O235" s="145"/>
      <c r="P235" s="145"/>
      <c r="Q235" s="145"/>
      <c r="R235" s="145"/>
      <c r="S235" s="145"/>
      <c r="T235" s="145"/>
      <c r="U235" s="146"/>
      <c r="X235" s="147"/>
    </row>
    <row r="236" spans="1:25">
      <c r="A236" s="70"/>
      <c r="C236" s="132"/>
      <c r="D236" s="3"/>
      <c r="E236" s="99" t="s">
        <v>543</v>
      </c>
      <c r="F236" s="148"/>
      <c r="G236" s="148"/>
      <c r="H236" s="148"/>
      <c r="I236" s="148"/>
      <c r="J236" s="148"/>
      <c r="K236" s="148"/>
      <c r="L236" s="148"/>
      <c r="M236" s="148"/>
      <c r="N236" s="148"/>
      <c r="O236" s="148"/>
      <c r="P236" s="148"/>
      <c r="Q236" s="148"/>
      <c r="R236" s="148"/>
      <c r="S236" s="148"/>
      <c r="T236" s="148"/>
      <c r="U236" s="149"/>
      <c r="X236" s="148"/>
    </row>
    <row r="237" spans="1:25">
      <c r="A237" s="70"/>
      <c r="C237" s="132"/>
      <c r="D237" s="3"/>
      <c r="E237" s="86" t="s">
        <v>544</v>
      </c>
      <c r="F237" s="150"/>
      <c r="G237" s="150"/>
      <c r="H237" s="150"/>
      <c r="I237" s="150"/>
      <c r="J237" s="150"/>
      <c r="K237" s="150"/>
      <c r="L237" s="150"/>
      <c r="M237" s="150"/>
      <c r="N237" s="150"/>
      <c r="O237" s="150"/>
      <c r="P237" s="150"/>
      <c r="Q237" s="150"/>
      <c r="R237" s="150"/>
      <c r="S237" s="150"/>
      <c r="T237" s="150"/>
      <c r="U237" s="151"/>
      <c r="X237" s="148"/>
    </row>
    <row r="238" spans="1:25" ht="15" customHeight="1">
      <c r="A238" s="70"/>
      <c r="C238" s="141"/>
      <c r="D238" s="3"/>
      <c r="E238" s="115" t="s">
        <v>78</v>
      </c>
      <c r="F238" s="152"/>
      <c r="G238" s="152"/>
      <c r="H238" s="547"/>
      <c r="I238" s="548"/>
      <c r="J238" s="548"/>
      <c r="K238" s="548"/>
      <c r="L238" s="548"/>
      <c r="M238" s="548"/>
      <c r="N238" s="548"/>
      <c r="O238" s="548"/>
      <c r="P238" s="548"/>
      <c r="Q238" s="548"/>
      <c r="R238" s="548"/>
      <c r="S238" s="548"/>
      <c r="T238" s="548"/>
      <c r="U238" s="549"/>
      <c r="W238" s="72" t="str">
        <f>IF(Y238="NG","その他の内容を入力してください/","")</f>
        <v/>
      </c>
      <c r="X238" s="148"/>
      <c r="Y238" s="70" t="str">
        <f>IF(AND(D238="○",TRIM(H238)=""),"NG","OK")</f>
        <v>OK</v>
      </c>
    </row>
    <row r="239" spans="1:25">
      <c r="A239" s="70"/>
      <c r="C239" s="148"/>
      <c r="D239" s="148"/>
      <c r="E239" s="148"/>
      <c r="F239" s="148"/>
      <c r="G239" s="148"/>
      <c r="H239" s="148"/>
      <c r="I239" s="148"/>
      <c r="J239" s="148"/>
      <c r="K239" s="148"/>
      <c r="L239" s="148"/>
      <c r="M239" s="148"/>
      <c r="N239" s="148"/>
      <c r="O239" s="148"/>
      <c r="P239" s="148"/>
      <c r="Q239" s="148"/>
      <c r="R239" s="148"/>
      <c r="S239" s="148"/>
      <c r="T239" s="148"/>
      <c r="U239" s="148"/>
      <c r="V239" s="148"/>
      <c r="X239" s="148"/>
    </row>
    <row r="240" spans="1:25">
      <c r="A240" s="70"/>
      <c r="B240" s="91" t="s">
        <v>568</v>
      </c>
      <c r="C240" s="76" t="s">
        <v>546</v>
      </c>
      <c r="D240" s="68"/>
      <c r="E240" s="68"/>
      <c r="F240" s="68"/>
      <c r="G240" s="68"/>
      <c r="H240" s="68"/>
      <c r="I240" s="68"/>
      <c r="J240" s="68"/>
      <c r="K240" s="68"/>
      <c r="L240" s="68"/>
      <c r="M240" s="68"/>
      <c r="N240" s="68"/>
      <c r="O240" s="68"/>
      <c r="P240" s="68"/>
      <c r="Q240" s="68"/>
      <c r="R240" s="68"/>
      <c r="S240" s="68"/>
      <c r="T240" s="68"/>
      <c r="U240" s="68"/>
      <c r="V240" s="68"/>
      <c r="X240" s="82"/>
    </row>
    <row r="241" spans="1:25">
      <c r="A241" s="70"/>
      <c r="C241" s="153" t="s">
        <v>547</v>
      </c>
      <c r="D241" s="154"/>
      <c r="E241" s="155"/>
      <c r="F241" s="155"/>
      <c r="G241" s="155"/>
      <c r="H241" s="155"/>
      <c r="I241" s="155"/>
      <c r="J241" s="155"/>
      <c r="K241" s="155"/>
      <c r="L241" s="155"/>
      <c r="M241" s="155"/>
      <c r="N241" s="155"/>
      <c r="O241" s="155"/>
      <c r="P241" s="155"/>
      <c r="Q241" s="155"/>
      <c r="R241" s="155"/>
      <c r="S241" s="155"/>
      <c r="T241" s="155"/>
      <c r="U241" s="156"/>
      <c r="X241" s="68"/>
    </row>
    <row r="242" spans="1:25">
      <c r="A242" s="70"/>
      <c r="C242" s="157"/>
      <c r="D242" s="125" t="s">
        <v>43</v>
      </c>
      <c r="E242" s="427" t="s">
        <v>526</v>
      </c>
      <c r="F242" s="540"/>
      <c r="G242" s="540"/>
      <c r="H242" s="541"/>
      <c r="I242" s="556" t="s">
        <v>527</v>
      </c>
      <c r="J242" s="556"/>
      <c r="K242" s="556"/>
      <c r="L242" s="556"/>
      <c r="M242" s="556"/>
      <c r="N242" s="556"/>
      <c r="O242" s="556"/>
      <c r="P242" s="556"/>
      <c r="Q242" s="556"/>
      <c r="R242" s="556"/>
      <c r="S242" s="556"/>
      <c r="T242" s="556"/>
      <c r="U242" s="557"/>
      <c r="X242" s="82"/>
    </row>
    <row r="243" spans="1:25" ht="15" customHeight="1">
      <c r="A243" s="70"/>
      <c r="C243" s="157"/>
      <c r="D243" s="3"/>
      <c r="E243" s="126" t="s">
        <v>1345</v>
      </c>
      <c r="F243" s="167"/>
      <c r="G243" s="167"/>
      <c r="H243" s="167"/>
      <c r="I243" s="550"/>
      <c r="J243" s="551"/>
      <c r="K243" s="551"/>
      <c r="L243" s="551"/>
      <c r="M243" s="551"/>
      <c r="N243" s="551"/>
      <c r="O243" s="551"/>
      <c r="P243" s="551"/>
      <c r="Q243" s="551"/>
      <c r="R243" s="551"/>
      <c r="S243" s="551"/>
      <c r="T243" s="551"/>
      <c r="U243" s="552"/>
      <c r="W243" s="72" t="str">
        <f>IF(Y243="NG","外観検査の内容を入力してください/","")</f>
        <v/>
      </c>
      <c r="X243" s="82"/>
      <c r="Y243" s="70" t="str">
        <f t="shared" ref="Y243:Y250" si="3">IF(AND(D243="○",TRIM(I243)=""),"NG","OK")</f>
        <v>OK</v>
      </c>
    </row>
    <row r="244" spans="1:25" ht="15" customHeight="1">
      <c r="A244" s="70"/>
      <c r="C244" s="157"/>
      <c r="D244" s="3"/>
      <c r="E244" s="128" t="s">
        <v>1346</v>
      </c>
      <c r="F244" s="158"/>
      <c r="G244" s="158"/>
      <c r="H244" s="158"/>
      <c r="I244" s="550"/>
      <c r="J244" s="551"/>
      <c r="K244" s="551"/>
      <c r="L244" s="551"/>
      <c r="M244" s="551"/>
      <c r="N244" s="551"/>
      <c r="O244" s="551"/>
      <c r="P244" s="551"/>
      <c r="Q244" s="551"/>
      <c r="R244" s="551"/>
      <c r="S244" s="551"/>
      <c r="T244" s="551"/>
      <c r="U244" s="552"/>
      <c r="W244" s="72" t="str">
        <f>IF(Y244="NG","出力検査の内容を入力してください/","")</f>
        <v/>
      </c>
      <c r="X244" s="68"/>
      <c r="Y244" s="70" t="str">
        <f t="shared" si="3"/>
        <v>OK</v>
      </c>
    </row>
    <row r="245" spans="1:25" ht="15" customHeight="1">
      <c r="A245" s="70"/>
      <c r="C245" s="157"/>
      <c r="D245" s="3"/>
      <c r="E245" s="128" t="s">
        <v>528</v>
      </c>
      <c r="F245" s="139"/>
      <c r="G245" s="139"/>
      <c r="H245" s="139"/>
      <c r="I245" s="550"/>
      <c r="J245" s="551"/>
      <c r="K245" s="551"/>
      <c r="L245" s="551"/>
      <c r="M245" s="551"/>
      <c r="N245" s="551"/>
      <c r="O245" s="551"/>
      <c r="P245" s="551"/>
      <c r="Q245" s="551"/>
      <c r="R245" s="551"/>
      <c r="S245" s="551"/>
      <c r="T245" s="551"/>
      <c r="U245" s="552"/>
      <c r="W245" s="72" t="str">
        <f>IF(Y245="NG","EL検査の内容を入力してください/","")</f>
        <v/>
      </c>
      <c r="X245" s="82"/>
      <c r="Y245" s="70" t="str">
        <f t="shared" si="3"/>
        <v>OK</v>
      </c>
    </row>
    <row r="246" spans="1:25" ht="15" customHeight="1">
      <c r="A246" s="70"/>
      <c r="C246" s="157"/>
      <c r="D246" s="3"/>
      <c r="E246" s="128" t="s">
        <v>529</v>
      </c>
      <c r="F246" s="158"/>
      <c r="G246" s="158"/>
      <c r="H246" s="158"/>
      <c r="I246" s="550"/>
      <c r="J246" s="551"/>
      <c r="K246" s="551"/>
      <c r="L246" s="551"/>
      <c r="M246" s="551"/>
      <c r="N246" s="551"/>
      <c r="O246" s="551"/>
      <c r="P246" s="551"/>
      <c r="Q246" s="551"/>
      <c r="R246" s="551"/>
      <c r="S246" s="551"/>
      <c r="T246" s="551"/>
      <c r="U246" s="552"/>
      <c r="W246" s="72" t="str">
        <f>IF(Y246="NG","絶縁抵抗測定の内容を入力してください/","")</f>
        <v/>
      </c>
      <c r="X246" s="68"/>
      <c r="Y246" s="70" t="str">
        <f t="shared" si="3"/>
        <v>OK</v>
      </c>
    </row>
    <row r="247" spans="1:25" ht="15" customHeight="1">
      <c r="A247" s="70"/>
      <c r="C247" s="157"/>
      <c r="D247" s="3"/>
      <c r="E247" s="68" t="s">
        <v>530</v>
      </c>
      <c r="F247" s="159"/>
      <c r="G247" s="159"/>
      <c r="H247" s="159"/>
      <c r="I247" s="550"/>
      <c r="J247" s="551"/>
      <c r="K247" s="551"/>
      <c r="L247" s="551"/>
      <c r="M247" s="551"/>
      <c r="N247" s="551"/>
      <c r="O247" s="551"/>
      <c r="P247" s="551"/>
      <c r="Q247" s="551"/>
      <c r="R247" s="551"/>
      <c r="S247" s="551"/>
      <c r="T247" s="551"/>
      <c r="U247" s="552"/>
      <c r="W247" s="72" t="str">
        <f>IF(Y247="NG","開放電圧試験の内容を入力してください/","")</f>
        <v/>
      </c>
      <c r="X247" s="82"/>
      <c r="Y247" s="70" t="str">
        <f t="shared" si="3"/>
        <v>OK</v>
      </c>
    </row>
    <row r="248" spans="1:25" ht="15" customHeight="1">
      <c r="A248" s="70"/>
      <c r="C248" s="157"/>
      <c r="D248" s="3"/>
      <c r="E248" s="128" t="s">
        <v>531</v>
      </c>
      <c r="F248" s="158"/>
      <c r="G248" s="158"/>
      <c r="H248" s="158"/>
      <c r="I248" s="550"/>
      <c r="J248" s="551"/>
      <c r="K248" s="551"/>
      <c r="L248" s="551"/>
      <c r="M248" s="551"/>
      <c r="N248" s="551"/>
      <c r="O248" s="551"/>
      <c r="P248" s="551"/>
      <c r="Q248" s="551"/>
      <c r="R248" s="551"/>
      <c r="S248" s="551"/>
      <c r="T248" s="551"/>
      <c r="U248" s="552"/>
      <c r="W248" s="72" t="str">
        <f>IF(Y248="NG","インピーダンス測定の内容を入力してください/","")</f>
        <v/>
      </c>
      <c r="X248" s="68"/>
      <c r="Y248" s="70" t="str">
        <f t="shared" si="3"/>
        <v>OK</v>
      </c>
    </row>
    <row r="249" spans="1:25" ht="15" customHeight="1">
      <c r="A249" s="70"/>
      <c r="C249" s="160"/>
      <c r="D249" s="3"/>
      <c r="E249" s="161" t="s">
        <v>532</v>
      </c>
      <c r="F249" s="139"/>
      <c r="G249" s="139"/>
      <c r="H249" s="139"/>
      <c r="I249" s="550"/>
      <c r="J249" s="551"/>
      <c r="K249" s="551"/>
      <c r="L249" s="551"/>
      <c r="M249" s="551"/>
      <c r="N249" s="551"/>
      <c r="O249" s="551"/>
      <c r="P249" s="551"/>
      <c r="Q249" s="551"/>
      <c r="R249" s="551"/>
      <c r="S249" s="551"/>
      <c r="T249" s="551"/>
      <c r="U249" s="552"/>
      <c r="W249" s="72" t="str">
        <f>IF(Y249="NG","IR検査の内容を入力してください/","")</f>
        <v/>
      </c>
      <c r="X249" s="82"/>
      <c r="Y249" s="70" t="str">
        <f t="shared" si="3"/>
        <v>OK</v>
      </c>
    </row>
    <row r="250" spans="1:25" ht="15" customHeight="1">
      <c r="A250" s="70"/>
      <c r="C250" s="162"/>
      <c r="D250" s="3"/>
      <c r="E250" s="135" t="s">
        <v>533</v>
      </c>
      <c r="F250" s="168"/>
      <c r="G250" s="168"/>
      <c r="H250" s="168"/>
      <c r="I250" s="550"/>
      <c r="J250" s="551"/>
      <c r="K250" s="551"/>
      <c r="L250" s="551"/>
      <c r="M250" s="551"/>
      <c r="N250" s="551"/>
      <c r="O250" s="551"/>
      <c r="P250" s="551"/>
      <c r="Q250" s="551"/>
      <c r="R250" s="551"/>
      <c r="S250" s="551"/>
      <c r="T250" s="551"/>
      <c r="U250" s="552"/>
      <c r="W250" s="72" t="str">
        <f>IF(Y250="NG","その他検査の内容を入力してください/","")</f>
        <v/>
      </c>
      <c r="X250" s="68"/>
      <c r="Y250" s="70" t="str">
        <f t="shared" si="3"/>
        <v>OK</v>
      </c>
    </row>
    <row r="251" spans="1:25">
      <c r="A251" s="70"/>
      <c r="C251" s="68" t="s">
        <v>534</v>
      </c>
      <c r="D251" s="68"/>
      <c r="E251" s="68"/>
      <c r="F251" s="68"/>
      <c r="G251" s="68"/>
      <c r="H251" s="68"/>
      <c r="I251" s="68"/>
      <c r="J251" s="68"/>
      <c r="K251" s="68"/>
      <c r="L251" s="68"/>
      <c r="M251" s="68"/>
      <c r="N251" s="68"/>
      <c r="O251" s="68"/>
      <c r="P251" s="68"/>
      <c r="Q251" s="68"/>
      <c r="R251" s="68"/>
      <c r="S251" s="68"/>
      <c r="T251" s="68"/>
      <c r="U251" s="68"/>
      <c r="X251" s="68"/>
    </row>
    <row r="252" spans="1:25">
      <c r="A252" s="70"/>
      <c r="C252" s="68"/>
      <c r="D252" s="68"/>
      <c r="E252" s="68"/>
      <c r="F252" s="68"/>
      <c r="G252" s="68"/>
      <c r="H252" s="68"/>
      <c r="I252" s="68"/>
      <c r="J252" s="68"/>
      <c r="K252" s="68"/>
      <c r="L252" s="68"/>
      <c r="M252" s="68"/>
      <c r="N252" s="68"/>
      <c r="O252" s="68"/>
      <c r="P252" s="68"/>
      <c r="Q252" s="68"/>
      <c r="R252" s="68"/>
      <c r="S252" s="68"/>
      <c r="T252" s="68"/>
      <c r="U252" s="68"/>
      <c r="X252" s="82"/>
    </row>
    <row r="253" spans="1:25">
      <c r="A253" s="70"/>
      <c r="C253" s="153" t="s">
        <v>549</v>
      </c>
      <c r="D253" s="154"/>
      <c r="E253" s="154"/>
      <c r="F253" s="154"/>
      <c r="G253" s="154"/>
      <c r="H253" s="154"/>
      <c r="I253" s="154"/>
      <c r="J253" s="154"/>
      <c r="K253" s="154"/>
      <c r="L253" s="154"/>
      <c r="M253" s="154"/>
      <c r="N253" s="154"/>
      <c r="O253" s="154"/>
      <c r="P253" s="154"/>
      <c r="Q253" s="154"/>
      <c r="R253" s="154"/>
      <c r="S253" s="154"/>
      <c r="T253" s="154"/>
      <c r="U253" s="163"/>
      <c r="X253" s="68"/>
    </row>
    <row r="254" spans="1:25">
      <c r="A254" s="70"/>
      <c r="C254" s="160"/>
      <c r="D254" s="92"/>
      <c r="E254" s="428" t="s">
        <v>536</v>
      </c>
      <c r="F254" s="428"/>
      <c r="G254" s="428"/>
      <c r="H254" s="428"/>
      <c r="I254" s="428" t="s">
        <v>537</v>
      </c>
      <c r="J254" s="428"/>
      <c r="K254" s="428"/>
      <c r="L254" s="428" t="s">
        <v>538</v>
      </c>
      <c r="M254" s="428"/>
      <c r="N254" s="428"/>
      <c r="O254" s="428"/>
      <c r="P254" s="428"/>
      <c r="Q254" s="428"/>
      <c r="R254" s="428"/>
      <c r="S254" s="428"/>
      <c r="T254" s="428"/>
      <c r="U254" s="428"/>
      <c r="X254" s="82"/>
    </row>
    <row r="255" spans="1:25" ht="15" customHeight="1">
      <c r="A255" s="70"/>
      <c r="C255" s="157"/>
      <c r="D255" s="170">
        <v>1</v>
      </c>
      <c r="E255" s="562"/>
      <c r="F255" s="562"/>
      <c r="G255" s="562"/>
      <c r="H255" s="563"/>
      <c r="I255" s="561"/>
      <c r="J255" s="562"/>
      <c r="K255" s="584"/>
      <c r="L255" s="603"/>
      <c r="M255" s="562"/>
      <c r="N255" s="562"/>
      <c r="O255" s="562"/>
      <c r="P255" s="562"/>
      <c r="Q255" s="562"/>
      <c r="R255" s="562"/>
      <c r="S255" s="562"/>
      <c r="T255" s="562"/>
      <c r="U255" s="563"/>
      <c r="X255" s="68"/>
    </row>
    <row r="256" spans="1:25" ht="15" customHeight="1">
      <c r="A256" s="70"/>
      <c r="C256" s="164"/>
      <c r="D256" s="170">
        <v>2</v>
      </c>
      <c r="E256" s="536"/>
      <c r="F256" s="536"/>
      <c r="G256" s="536"/>
      <c r="H256" s="564"/>
      <c r="I256" s="535"/>
      <c r="J256" s="536"/>
      <c r="K256" s="537"/>
      <c r="L256" s="558"/>
      <c r="M256" s="559"/>
      <c r="N256" s="559"/>
      <c r="O256" s="559"/>
      <c r="P256" s="559"/>
      <c r="Q256" s="559"/>
      <c r="R256" s="559"/>
      <c r="S256" s="559"/>
      <c r="T256" s="559"/>
      <c r="U256" s="560"/>
      <c r="V256" s="74"/>
      <c r="X256" s="82"/>
    </row>
    <row r="257" spans="1:25">
      <c r="A257" s="70"/>
      <c r="O257" s="74"/>
      <c r="P257" s="74"/>
      <c r="Q257" s="74"/>
      <c r="R257" s="74"/>
      <c r="S257" s="74"/>
      <c r="T257" s="74"/>
      <c r="U257" s="74"/>
      <c r="V257" s="74"/>
      <c r="X257" s="74"/>
    </row>
    <row r="258" spans="1:25">
      <c r="A258" s="70"/>
      <c r="C258" s="153" t="s">
        <v>550</v>
      </c>
      <c r="D258" s="154"/>
      <c r="E258" s="154"/>
      <c r="F258" s="154"/>
      <c r="G258" s="154"/>
      <c r="H258" s="154"/>
      <c r="I258" s="154"/>
      <c r="J258" s="154"/>
      <c r="K258" s="154"/>
      <c r="L258" s="154"/>
      <c r="M258" s="154"/>
      <c r="N258" s="154"/>
      <c r="O258" s="154"/>
      <c r="P258" s="154"/>
      <c r="Q258" s="154"/>
      <c r="R258" s="154"/>
      <c r="S258" s="154"/>
      <c r="T258" s="154"/>
      <c r="U258" s="163"/>
      <c r="V258" s="74"/>
      <c r="X258" s="74"/>
    </row>
    <row r="259" spans="1:25">
      <c r="A259" s="70"/>
      <c r="C259" s="125" t="s">
        <v>43</v>
      </c>
      <c r="D259" s="3"/>
      <c r="E259" s="86" t="s">
        <v>540</v>
      </c>
      <c r="F259" s="103"/>
      <c r="G259" s="103"/>
      <c r="H259" s="103"/>
      <c r="I259" s="103"/>
      <c r="J259" s="103"/>
      <c r="K259" s="103"/>
      <c r="L259" s="103"/>
      <c r="M259" s="103"/>
      <c r="N259" s="103"/>
      <c r="O259" s="103"/>
      <c r="P259" s="103"/>
      <c r="Q259" s="103"/>
      <c r="R259" s="103"/>
      <c r="S259" s="103"/>
      <c r="T259" s="103"/>
      <c r="U259" s="143"/>
      <c r="V259" s="74"/>
      <c r="X259" s="147"/>
    </row>
    <row r="260" spans="1:25">
      <c r="A260" s="70"/>
      <c r="C260" s="160"/>
      <c r="D260" s="3"/>
      <c r="E260" s="99" t="s">
        <v>541</v>
      </c>
      <c r="O260" s="74"/>
      <c r="P260" s="74"/>
      <c r="Q260" s="74"/>
      <c r="R260" s="74"/>
      <c r="S260" s="74"/>
      <c r="T260" s="74"/>
      <c r="U260" s="144"/>
      <c r="V260" s="74"/>
      <c r="X260" s="148"/>
    </row>
    <row r="261" spans="1:25">
      <c r="A261" s="70"/>
      <c r="C261" s="160"/>
      <c r="D261" s="3"/>
      <c r="E261" s="86" t="s">
        <v>567</v>
      </c>
      <c r="F261" s="103"/>
      <c r="G261" s="103"/>
      <c r="H261" s="103"/>
      <c r="I261" s="103"/>
      <c r="J261" s="103"/>
      <c r="K261" s="103"/>
      <c r="L261" s="103"/>
      <c r="M261" s="103"/>
      <c r="N261" s="103"/>
      <c r="O261" s="103"/>
      <c r="P261" s="103"/>
      <c r="Q261" s="103"/>
      <c r="R261" s="103"/>
      <c r="S261" s="103"/>
      <c r="T261" s="103"/>
      <c r="U261" s="143"/>
      <c r="V261" s="74"/>
      <c r="X261" s="148"/>
    </row>
    <row r="262" spans="1:25">
      <c r="A262" s="70"/>
      <c r="C262" s="160"/>
      <c r="D262" s="3"/>
      <c r="E262" s="86" t="s">
        <v>542</v>
      </c>
      <c r="F262" s="145"/>
      <c r="G262" s="145"/>
      <c r="H262" s="145"/>
      <c r="I262" s="145"/>
      <c r="J262" s="145"/>
      <c r="K262" s="145"/>
      <c r="L262" s="145"/>
      <c r="M262" s="145"/>
      <c r="N262" s="145"/>
      <c r="O262" s="145"/>
      <c r="P262" s="145"/>
      <c r="Q262" s="145"/>
      <c r="R262" s="145"/>
      <c r="S262" s="145"/>
      <c r="T262" s="145"/>
      <c r="U262" s="146"/>
      <c r="V262" s="74"/>
      <c r="X262" s="148"/>
    </row>
    <row r="263" spans="1:25">
      <c r="A263" s="70"/>
      <c r="C263" s="160"/>
      <c r="D263" s="3"/>
      <c r="E263" s="99" t="s">
        <v>543</v>
      </c>
      <c r="F263" s="148"/>
      <c r="G263" s="148"/>
      <c r="H263" s="148"/>
      <c r="I263" s="148"/>
      <c r="J263" s="148"/>
      <c r="K263" s="148"/>
      <c r="L263" s="148"/>
      <c r="M263" s="148"/>
      <c r="N263" s="148"/>
      <c r="O263" s="148"/>
      <c r="P263" s="148"/>
      <c r="Q263" s="148"/>
      <c r="R263" s="148"/>
      <c r="S263" s="148"/>
      <c r="T263" s="148"/>
      <c r="U263" s="149"/>
      <c r="V263" s="74"/>
      <c r="X263" s="148"/>
    </row>
    <row r="264" spans="1:25">
      <c r="A264" s="70"/>
      <c r="C264" s="160"/>
      <c r="D264" s="3"/>
      <c r="E264" s="86" t="s">
        <v>544</v>
      </c>
      <c r="F264" s="150"/>
      <c r="G264" s="150"/>
      <c r="H264" s="150"/>
      <c r="I264" s="150"/>
      <c r="J264" s="150"/>
      <c r="K264" s="150"/>
      <c r="L264" s="150"/>
      <c r="M264" s="150"/>
      <c r="N264" s="150"/>
      <c r="O264" s="150"/>
      <c r="P264" s="150"/>
      <c r="Q264" s="150"/>
      <c r="R264" s="150"/>
      <c r="S264" s="150"/>
      <c r="T264" s="150"/>
      <c r="U264" s="151"/>
      <c r="V264" s="74"/>
      <c r="X264" s="148"/>
    </row>
    <row r="265" spans="1:25" ht="15" customHeight="1">
      <c r="A265" s="70"/>
      <c r="C265" s="164"/>
      <c r="D265" s="3" t="s">
        <v>19</v>
      </c>
      <c r="E265" s="115" t="s">
        <v>78</v>
      </c>
      <c r="F265" s="152"/>
      <c r="G265" s="152"/>
      <c r="H265" s="547"/>
      <c r="I265" s="548"/>
      <c r="J265" s="548"/>
      <c r="K265" s="548"/>
      <c r="L265" s="548"/>
      <c r="M265" s="548"/>
      <c r="N265" s="548"/>
      <c r="O265" s="548"/>
      <c r="P265" s="548"/>
      <c r="Q265" s="548"/>
      <c r="R265" s="548"/>
      <c r="S265" s="548"/>
      <c r="T265" s="548"/>
      <c r="U265" s="549"/>
      <c r="V265" s="74"/>
      <c r="W265" s="72" t="str">
        <f>IF(Y265="NG","その他の内容を入力してください/","")</f>
        <v/>
      </c>
      <c r="X265" s="148"/>
      <c r="Y265" s="70" t="str">
        <f>IF(AND(D265="○",TRIM(H265)=""),"NG","OK")</f>
        <v>OK</v>
      </c>
    </row>
    <row r="266" spans="1:25">
      <c r="A266" s="70"/>
      <c r="O266" s="74"/>
      <c r="P266" s="74"/>
      <c r="Q266" s="74"/>
      <c r="R266" s="74"/>
      <c r="S266" s="74"/>
      <c r="T266" s="74"/>
      <c r="U266" s="74"/>
      <c r="V266" s="74"/>
      <c r="X266" s="74"/>
    </row>
    <row r="267" spans="1:25">
      <c r="B267" s="76" t="s">
        <v>569</v>
      </c>
      <c r="C267" s="565" t="s">
        <v>1309</v>
      </c>
      <c r="D267" s="565"/>
      <c r="E267" s="565"/>
      <c r="F267" s="565"/>
      <c r="G267" s="565"/>
      <c r="H267" s="565"/>
      <c r="I267" s="565"/>
      <c r="J267" s="565"/>
      <c r="K267" s="565"/>
      <c r="L267" s="565"/>
      <c r="M267" s="565"/>
      <c r="N267" s="565"/>
      <c r="O267" s="565"/>
      <c r="P267" s="565"/>
      <c r="Q267" s="565"/>
      <c r="R267" s="565"/>
      <c r="S267" s="565"/>
      <c r="T267" s="565"/>
      <c r="U267" s="565"/>
    </row>
    <row r="268" spans="1:25">
      <c r="B268" s="76"/>
      <c r="C268" s="94"/>
      <c r="D268" s="94"/>
      <c r="E268" s="94"/>
      <c r="F268" s="94"/>
      <c r="G268" s="94"/>
      <c r="H268" s="94"/>
      <c r="I268" s="94"/>
      <c r="J268" s="94"/>
      <c r="K268" s="94"/>
      <c r="L268" s="94"/>
      <c r="M268" s="94"/>
      <c r="N268" s="68"/>
      <c r="O268" s="68"/>
      <c r="P268" s="171"/>
      <c r="Q268" s="68"/>
    </row>
    <row r="269" spans="1:25">
      <c r="A269" s="70"/>
      <c r="B269" s="91" t="s">
        <v>570</v>
      </c>
      <c r="C269" s="76" t="s">
        <v>571</v>
      </c>
      <c r="D269" s="68"/>
      <c r="E269" s="68"/>
      <c r="F269" s="68"/>
      <c r="G269" s="68"/>
      <c r="H269" s="68"/>
      <c r="I269" s="68"/>
      <c r="J269" s="68"/>
      <c r="K269" s="68"/>
      <c r="L269" s="68"/>
      <c r="M269" s="68"/>
      <c r="N269" s="68"/>
      <c r="O269" s="68"/>
      <c r="P269" s="68"/>
      <c r="Q269" s="74"/>
      <c r="R269" s="74"/>
    </row>
    <row r="270" spans="1:25" ht="15" customHeight="1">
      <c r="A270" s="70"/>
      <c r="C270" s="444"/>
      <c r="D270" s="573"/>
      <c r="E270" s="573"/>
      <c r="F270" s="573"/>
      <c r="G270" s="573"/>
      <c r="H270" s="573"/>
      <c r="I270" s="573"/>
      <c r="J270" s="573"/>
      <c r="K270" s="573"/>
      <c r="L270" s="573"/>
      <c r="M270" s="573"/>
      <c r="N270" s="573"/>
      <c r="O270" s="573"/>
      <c r="P270" s="573"/>
      <c r="Q270" s="573"/>
      <c r="R270" s="573"/>
      <c r="S270" s="573"/>
      <c r="T270" s="573"/>
      <c r="U270" s="574"/>
    </row>
    <row r="271" spans="1:25">
      <c r="A271" s="70"/>
      <c r="C271" s="575"/>
      <c r="D271" s="576"/>
      <c r="E271" s="576"/>
      <c r="F271" s="576"/>
      <c r="G271" s="576"/>
      <c r="H271" s="576"/>
      <c r="I271" s="576"/>
      <c r="J271" s="576"/>
      <c r="K271" s="576"/>
      <c r="L271" s="576"/>
      <c r="M271" s="576"/>
      <c r="N271" s="576"/>
      <c r="O271" s="576"/>
      <c r="P271" s="576"/>
      <c r="Q271" s="576"/>
      <c r="R271" s="576"/>
      <c r="S271" s="576"/>
      <c r="T271" s="576"/>
      <c r="U271" s="577"/>
    </row>
    <row r="272" spans="1:25">
      <c r="A272" s="70"/>
      <c r="C272" s="578"/>
      <c r="D272" s="579"/>
      <c r="E272" s="579"/>
      <c r="F272" s="579"/>
      <c r="G272" s="579"/>
      <c r="H272" s="579"/>
      <c r="I272" s="579"/>
      <c r="J272" s="579"/>
      <c r="K272" s="579"/>
      <c r="L272" s="579"/>
      <c r="M272" s="579"/>
      <c r="N272" s="579"/>
      <c r="O272" s="579"/>
      <c r="P272" s="579"/>
      <c r="Q272" s="579"/>
      <c r="R272" s="579"/>
      <c r="S272" s="579"/>
      <c r="T272" s="579"/>
      <c r="U272" s="580"/>
    </row>
    <row r="273" spans="1:21">
      <c r="A273" s="70"/>
      <c r="C273" s="172"/>
      <c r="D273" s="172"/>
      <c r="E273" s="172"/>
      <c r="F273" s="172"/>
      <c r="G273" s="172"/>
      <c r="H273" s="172"/>
      <c r="I273" s="172"/>
      <c r="J273" s="172"/>
      <c r="K273" s="172"/>
      <c r="L273" s="172"/>
      <c r="M273" s="172"/>
      <c r="N273" s="172"/>
      <c r="O273" s="68"/>
      <c r="P273" s="68"/>
      <c r="Q273" s="74"/>
      <c r="R273" s="74"/>
    </row>
    <row r="274" spans="1:21">
      <c r="A274" s="70"/>
      <c r="B274" s="91" t="s">
        <v>572</v>
      </c>
      <c r="C274" s="173" t="s">
        <v>573</v>
      </c>
      <c r="D274" s="172"/>
      <c r="E274" s="172"/>
      <c r="F274" s="172"/>
      <c r="G274" s="172"/>
      <c r="H274" s="172"/>
      <c r="I274" s="172"/>
      <c r="J274" s="172"/>
      <c r="K274" s="172"/>
      <c r="L274" s="172"/>
      <c r="M274" s="172"/>
      <c r="N274" s="172"/>
      <c r="O274" s="68"/>
      <c r="P274" s="68"/>
      <c r="Q274" s="74"/>
      <c r="R274" s="74"/>
    </row>
    <row r="275" spans="1:21" ht="15" customHeight="1">
      <c r="A275" s="70"/>
      <c r="B275" s="70"/>
      <c r="C275" s="444"/>
      <c r="D275" s="573"/>
      <c r="E275" s="573"/>
      <c r="F275" s="573"/>
      <c r="G275" s="573"/>
      <c r="H275" s="573"/>
      <c r="I275" s="573"/>
      <c r="J275" s="573"/>
      <c r="K275" s="573"/>
      <c r="L275" s="573"/>
      <c r="M275" s="573"/>
      <c r="N275" s="573"/>
      <c r="O275" s="573"/>
      <c r="P275" s="573"/>
      <c r="Q275" s="573"/>
      <c r="R275" s="573"/>
      <c r="S275" s="573"/>
      <c r="T275" s="573"/>
      <c r="U275" s="574"/>
    </row>
    <row r="276" spans="1:21">
      <c r="A276" s="70"/>
      <c r="C276" s="575"/>
      <c r="D276" s="576"/>
      <c r="E276" s="576"/>
      <c r="F276" s="576"/>
      <c r="G276" s="576"/>
      <c r="H276" s="576"/>
      <c r="I276" s="576"/>
      <c r="J276" s="576"/>
      <c r="K276" s="576"/>
      <c r="L276" s="576"/>
      <c r="M276" s="576"/>
      <c r="N276" s="576"/>
      <c r="O276" s="576"/>
      <c r="P276" s="576"/>
      <c r="Q276" s="576"/>
      <c r="R276" s="576"/>
      <c r="S276" s="576"/>
      <c r="T276" s="576"/>
      <c r="U276" s="577"/>
    </row>
    <row r="277" spans="1:21">
      <c r="A277" s="70"/>
      <c r="C277" s="578"/>
      <c r="D277" s="579"/>
      <c r="E277" s="579"/>
      <c r="F277" s="579"/>
      <c r="G277" s="579"/>
      <c r="H277" s="579"/>
      <c r="I277" s="579"/>
      <c r="J277" s="579"/>
      <c r="K277" s="579"/>
      <c r="L277" s="579"/>
      <c r="M277" s="579"/>
      <c r="N277" s="579"/>
      <c r="O277" s="579"/>
      <c r="P277" s="579"/>
      <c r="Q277" s="579"/>
      <c r="R277" s="579"/>
      <c r="S277" s="579"/>
      <c r="T277" s="579"/>
      <c r="U277" s="580"/>
    </row>
    <row r="278" spans="1:21">
      <c r="A278" s="70"/>
      <c r="C278" s="94"/>
      <c r="D278" s="172"/>
      <c r="E278" s="172"/>
      <c r="F278" s="172"/>
      <c r="G278" s="172"/>
      <c r="H278" s="172"/>
      <c r="I278" s="172"/>
      <c r="J278" s="172"/>
      <c r="K278" s="172"/>
      <c r="L278" s="172"/>
      <c r="M278" s="172"/>
      <c r="N278" s="172"/>
      <c r="O278" s="68"/>
      <c r="P278" s="68"/>
      <c r="Q278" s="74"/>
      <c r="R278" s="74"/>
    </row>
    <row r="279" spans="1:21">
      <c r="A279" s="70"/>
      <c r="B279" s="91" t="s">
        <v>574</v>
      </c>
      <c r="C279" s="173" t="s">
        <v>575</v>
      </c>
      <c r="D279" s="172"/>
      <c r="E279" s="172"/>
      <c r="F279" s="172"/>
      <c r="G279" s="172"/>
      <c r="H279" s="172"/>
      <c r="I279" s="172"/>
      <c r="J279" s="172"/>
      <c r="K279" s="172"/>
      <c r="L279" s="172"/>
      <c r="M279" s="172"/>
      <c r="N279" s="172"/>
      <c r="O279" s="68"/>
      <c r="P279" s="68"/>
      <c r="Q279" s="74"/>
      <c r="R279" s="74"/>
    </row>
    <row r="280" spans="1:21" ht="15" customHeight="1">
      <c r="A280" s="70"/>
      <c r="B280" s="70"/>
      <c r="C280" s="444"/>
      <c r="D280" s="573"/>
      <c r="E280" s="573"/>
      <c r="F280" s="573"/>
      <c r="G280" s="573"/>
      <c r="H280" s="573"/>
      <c r="I280" s="573"/>
      <c r="J280" s="573"/>
      <c r="K280" s="573"/>
      <c r="L280" s="573"/>
      <c r="M280" s="573"/>
      <c r="N280" s="573"/>
      <c r="O280" s="573"/>
      <c r="P280" s="573"/>
      <c r="Q280" s="573"/>
      <c r="R280" s="573"/>
      <c r="S280" s="573"/>
      <c r="T280" s="573"/>
      <c r="U280" s="574"/>
    </row>
    <row r="281" spans="1:21">
      <c r="A281" s="70"/>
      <c r="C281" s="575"/>
      <c r="D281" s="576"/>
      <c r="E281" s="576"/>
      <c r="F281" s="576"/>
      <c r="G281" s="576"/>
      <c r="H281" s="576"/>
      <c r="I281" s="576"/>
      <c r="J281" s="576"/>
      <c r="K281" s="576"/>
      <c r="L281" s="576"/>
      <c r="M281" s="576"/>
      <c r="N281" s="576"/>
      <c r="O281" s="576"/>
      <c r="P281" s="576"/>
      <c r="Q281" s="576"/>
      <c r="R281" s="576"/>
      <c r="S281" s="576"/>
      <c r="T281" s="576"/>
      <c r="U281" s="577"/>
    </row>
    <row r="282" spans="1:21">
      <c r="A282" s="70"/>
      <c r="C282" s="578"/>
      <c r="D282" s="579"/>
      <c r="E282" s="579"/>
      <c r="F282" s="579"/>
      <c r="G282" s="579"/>
      <c r="H282" s="579"/>
      <c r="I282" s="579"/>
      <c r="J282" s="579"/>
      <c r="K282" s="579"/>
      <c r="L282" s="579"/>
      <c r="M282" s="579"/>
      <c r="N282" s="579"/>
      <c r="O282" s="579"/>
      <c r="P282" s="579"/>
      <c r="Q282" s="579"/>
      <c r="R282" s="579"/>
      <c r="S282" s="579"/>
      <c r="T282" s="579"/>
      <c r="U282" s="580"/>
    </row>
    <row r="283" spans="1:21">
      <c r="A283" s="70"/>
      <c r="C283" s="68"/>
      <c r="D283" s="68"/>
      <c r="E283" s="68"/>
      <c r="F283" s="68"/>
      <c r="G283" s="68"/>
      <c r="H283" s="68"/>
      <c r="I283" s="68"/>
      <c r="J283" s="68"/>
      <c r="K283" s="68"/>
      <c r="L283" s="68"/>
      <c r="M283" s="68"/>
      <c r="N283" s="68"/>
      <c r="O283" s="68"/>
      <c r="P283" s="68"/>
      <c r="Q283" s="68"/>
      <c r="R283" s="74"/>
    </row>
    <row r="284" spans="1:21" ht="15" customHeight="1">
      <c r="A284" s="70"/>
      <c r="B284" s="91" t="s">
        <v>576</v>
      </c>
      <c r="C284" s="174" t="s">
        <v>577</v>
      </c>
      <c r="D284" s="175"/>
      <c r="E284" s="175"/>
      <c r="F284" s="175"/>
      <c r="G284" s="175"/>
      <c r="H284" s="175"/>
      <c r="I284" s="175"/>
      <c r="J284" s="175"/>
      <c r="K284" s="175"/>
      <c r="L284" s="175"/>
      <c r="M284" s="175"/>
      <c r="N284" s="175"/>
      <c r="O284" s="175"/>
      <c r="P284" s="175"/>
      <c r="Q284" s="175"/>
      <c r="R284" s="175"/>
      <c r="S284" s="175"/>
      <c r="T284" s="175"/>
      <c r="U284" s="175"/>
    </row>
    <row r="285" spans="1:21" ht="15" customHeight="1">
      <c r="A285" s="70"/>
      <c r="B285" s="70"/>
      <c r="C285" s="444"/>
      <c r="D285" s="573"/>
      <c r="E285" s="573"/>
      <c r="F285" s="573"/>
      <c r="G285" s="573"/>
      <c r="H285" s="573"/>
      <c r="I285" s="573"/>
      <c r="J285" s="573"/>
      <c r="K285" s="573"/>
      <c r="L285" s="573"/>
      <c r="M285" s="573"/>
      <c r="N285" s="573"/>
      <c r="O285" s="573"/>
      <c r="P285" s="573"/>
      <c r="Q285" s="573"/>
      <c r="R285" s="573"/>
      <c r="S285" s="573"/>
      <c r="T285" s="573"/>
      <c r="U285" s="574"/>
    </row>
    <row r="286" spans="1:21">
      <c r="A286" s="70"/>
      <c r="C286" s="575"/>
      <c r="D286" s="576"/>
      <c r="E286" s="576"/>
      <c r="F286" s="576"/>
      <c r="G286" s="576"/>
      <c r="H286" s="576"/>
      <c r="I286" s="576"/>
      <c r="J286" s="576"/>
      <c r="K286" s="576"/>
      <c r="L286" s="576"/>
      <c r="M286" s="576"/>
      <c r="N286" s="576"/>
      <c r="O286" s="576"/>
      <c r="P286" s="576"/>
      <c r="Q286" s="576"/>
      <c r="R286" s="576"/>
      <c r="S286" s="576"/>
      <c r="T286" s="576"/>
      <c r="U286" s="577"/>
    </row>
    <row r="287" spans="1:21">
      <c r="A287" s="70"/>
      <c r="C287" s="578"/>
      <c r="D287" s="579"/>
      <c r="E287" s="579"/>
      <c r="F287" s="579"/>
      <c r="G287" s="579"/>
      <c r="H287" s="579"/>
      <c r="I287" s="579"/>
      <c r="J287" s="579"/>
      <c r="K287" s="579"/>
      <c r="L287" s="579"/>
      <c r="M287" s="579"/>
      <c r="N287" s="579"/>
      <c r="O287" s="579"/>
      <c r="P287" s="579"/>
      <c r="Q287" s="579"/>
      <c r="R287" s="579"/>
      <c r="S287" s="579"/>
      <c r="T287" s="579"/>
      <c r="U287" s="580"/>
    </row>
    <row r="288" spans="1:21">
      <c r="B288" s="148"/>
      <c r="C288" s="148"/>
      <c r="O288" s="74"/>
      <c r="P288" s="74"/>
      <c r="Q288" s="74"/>
    </row>
    <row r="289" spans="1:25" ht="15" customHeight="1">
      <c r="B289" s="76" t="s">
        <v>578</v>
      </c>
      <c r="C289" s="531" t="s">
        <v>579</v>
      </c>
      <c r="D289" s="531"/>
      <c r="E289" s="531"/>
      <c r="F289" s="531"/>
      <c r="G289" s="531"/>
      <c r="H289" s="531"/>
      <c r="I289" s="531"/>
      <c r="J289" s="531"/>
      <c r="K289" s="531"/>
      <c r="L289" s="531"/>
      <c r="M289" s="531"/>
      <c r="N289" s="531"/>
      <c r="O289" s="531"/>
      <c r="P289" s="531"/>
      <c r="Q289" s="531"/>
      <c r="R289" s="531"/>
      <c r="S289" s="531"/>
      <c r="T289" s="531"/>
      <c r="U289" s="531"/>
    </row>
    <row r="290" spans="1:25" ht="15" customHeight="1">
      <c r="A290" s="70"/>
      <c r="C290" s="444"/>
      <c r="D290" s="573"/>
      <c r="E290" s="573"/>
      <c r="F290" s="573"/>
      <c r="G290" s="573"/>
      <c r="H290" s="573"/>
      <c r="I290" s="573"/>
      <c r="J290" s="573"/>
      <c r="K290" s="573"/>
      <c r="L290" s="573"/>
      <c r="M290" s="573"/>
      <c r="N290" s="573"/>
      <c r="O290" s="573"/>
      <c r="P290" s="573"/>
      <c r="Q290" s="573"/>
      <c r="R290" s="573"/>
      <c r="S290" s="573"/>
      <c r="T290" s="573"/>
      <c r="U290" s="574"/>
      <c r="W290" s="72" t="str">
        <f>IF(Y290="NG","リユース不可時の対応を入力してください/","")</f>
        <v>リユース不可時の対応を入力してください/</v>
      </c>
      <c r="Y290" s="70" t="str">
        <f>IF(TRIM(C290)="","NG","OK")</f>
        <v>NG</v>
      </c>
    </row>
    <row r="291" spans="1:25">
      <c r="A291" s="70"/>
      <c r="C291" s="575"/>
      <c r="D291" s="576"/>
      <c r="E291" s="576"/>
      <c r="F291" s="576"/>
      <c r="G291" s="576"/>
      <c r="H291" s="576"/>
      <c r="I291" s="576"/>
      <c r="J291" s="576"/>
      <c r="K291" s="576"/>
      <c r="L291" s="576"/>
      <c r="M291" s="576"/>
      <c r="N291" s="576"/>
      <c r="O291" s="576"/>
      <c r="P291" s="576"/>
      <c r="Q291" s="576"/>
      <c r="R291" s="576"/>
      <c r="S291" s="576"/>
      <c r="T291" s="576"/>
      <c r="U291" s="577"/>
    </row>
    <row r="292" spans="1:25">
      <c r="A292" s="70"/>
      <c r="C292" s="578"/>
      <c r="D292" s="579"/>
      <c r="E292" s="579"/>
      <c r="F292" s="579"/>
      <c r="G292" s="579"/>
      <c r="H292" s="579"/>
      <c r="I292" s="579"/>
      <c r="J292" s="579"/>
      <c r="K292" s="579"/>
      <c r="L292" s="579"/>
      <c r="M292" s="579"/>
      <c r="N292" s="579"/>
      <c r="O292" s="579"/>
      <c r="P292" s="579"/>
      <c r="Q292" s="579"/>
      <c r="R292" s="579"/>
      <c r="S292" s="579"/>
      <c r="T292" s="579"/>
      <c r="U292" s="580"/>
    </row>
    <row r="293" spans="1:25"/>
    <row r="294" spans="1:25">
      <c r="L294" s="68"/>
    </row>
    <row r="295" spans="1:25" ht="15" customHeight="1">
      <c r="B295" s="76" t="s">
        <v>580</v>
      </c>
      <c r="C295" s="328" t="s">
        <v>1310</v>
      </c>
      <c r="D295" s="328"/>
      <c r="E295" s="328"/>
      <c r="F295" s="328"/>
      <c r="G295" s="328"/>
      <c r="H295" s="328"/>
      <c r="I295" s="328"/>
      <c r="J295" s="328"/>
      <c r="K295" s="328"/>
      <c r="L295" s="328"/>
      <c r="M295" s="328"/>
      <c r="N295" s="328"/>
      <c r="O295" s="328"/>
      <c r="P295" s="328"/>
      <c r="Q295" s="328"/>
      <c r="R295" s="328"/>
      <c r="S295" s="328"/>
      <c r="T295" s="328"/>
      <c r="U295" s="328"/>
      <c r="W295" s="72" t="str">
        <f>IF(Y295="NG","いずれかを選択してください/","")</f>
        <v>いずれかを選択してください/</v>
      </c>
      <c r="Y295" s="70" t="str">
        <f>IF(COUNTIF(C297:C308,"○")=0,"NG","OK")</f>
        <v>NG</v>
      </c>
    </row>
    <row r="296" spans="1:25">
      <c r="A296" s="70"/>
      <c r="B296" s="68"/>
      <c r="C296" s="84" t="s">
        <v>43</v>
      </c>
      <c r="D296" s="83"/>
      <c r="E296" s="83"/>
      <c r="F296" s="83"/>
      <c r="G296" s="83"/>
      <c r="H296" s="68"/>
      <c r="I296" s="68"/>
      <c r="J296" s="68"/>
      <c r="K296" s="68"/>
      <c r="L296" s="68"/>
      <c r="M296" s="68"/>
      <c r="N296" s="68"/>
      <c r="O296" s="68"/>
    </row>
    <row r="297" spans="1:25">
      <c r="A297" s="70"/>
      <c r="B297" s="68"/>
      <c r="C297" s="5"/>
      <c r="D297" s="85" t="s">
        <v>44</v>
      </c>
      <c r="E297" s="90" t="s">
        <v>581</v>
      </c>
      <c r="F297" s="90"/>
      <c r="G297" s="90"/>
      <c r="H297" s="90"/>
      <c r="I297" s="90"/>
      <c r="J297" s="90"/>
      <c r="K297" s="90"/>
      <c r="L297" s="90"/>
      <c r="M297" s="93"/>
      <c r="N297" s="68"/>
      <c r="O297" s="68"/>
    </row>
    <row r="298" spans="1:25">
      <c r="A298" s="70"/>
      <c r="B298" s="68"/>
      <c r="C298" s="5"/>
      <c r="D298" s="85" t="s">
        <v>46</v>
      </c>
      <c r="E298" s="90" t="s">
        <v>582</v>
      </c>
      <c r="F298" s="90"/>
      <c r="G298" s="90"/>
      <c r="H298" s="90"/>
      <c r="I298" s="90"/>
      <c r="J298" s="90"/>
      <c r="K298" s="90"/>
      <c r="L298" s="90"/>
      <c r="M298" s="93"/>
      <c r="N298" s="68"/>
      <c r="O298" s="68"/>
    </row>
    <row r="299" spans="1:25">
      <c r="A299" s="70"/>
      <c r="B299" s="68"/>
      <c r="C299" s="5"/>
      <c r="D299" s="85" t="s">
        <v>48</v>
      </c>
      <c r="E299" s="90" t="s">
        <v>583</v>
      </c>
      <c r="F299" s="90"/>
      <c r="G299" s="90"/>
      <c r="H299" s="90"/>
      <c r="I299" s="90"/>
      <c r="J299" s="90"/>
      <c r="K299" s="90"/>
      <c r="L299" s="90"/>
      <c r="M299" s="93"/>
      <c r="N299" s="68"/>
      <c r="O299" s="68"/>
    </row>
    <row r="300" spans="1:25">
      <c r="A300" s="70"/>
      <c r="B300" s="68"/>
      <c r="C300" s="5"/>
      <c r="D300" s="85" t="s">
        <v>50</v>
      </c>
      <c r="E300" s="90" t="s">
        <v>584</v>
      </c>
      <c r="F300" s="90"/>
      <c r="G300" s="90"/>
      <c r="H300" s="90"/>
      <c r="I300" s="90"/>
      <c r="J300" s="90"/>
      <c r="K300" s="90"/>
      <c r="L300" s="90"/>
      <c r="M300" s="93"/>
      <c r="N300" s="68"/>
      <c r="O300" s="68"/>
    </row>
    <row r="301" spans="1:25">
      <c r="A301" s="70"/>
      <c r="B301" s="68"/>
      <c r="C301" s="5"/>
      <c r="D301" s="85" t="s">
        <v>52</v>
      </c>
      <c r="E301" s="90" t="s">
        <v>585</v>
      </c>
      <c r="F301" s="90"/>
      <c r="G301" s="90"/>
      <c r="H301" s="90"/>
      <c r="I301" s="90"/>
      <c r="J301" s="90"/>
      <c r="K301" s="90"/>
      <c r="L301" s="90"/>
      <c r="M301" s="93"/>
      <c r="N301" s="68"/>
      <c r="O301" s="68"/>
    </row>
    <row r="302" spans="1:25">
      <c r="A302" s="70"/>
      <c r="B302" s="68"/>
      <c r="C302" s="5"/>
      <c r="D302" s="85" t="s">
        <v>54</v>
      </c>
      <c r="E302" s="90" t="s">
        <v>586</v>
      </c>
      <c r="F302" s="90"/>
      <c r="G302" s="90"/>
      <c r="H302" s="90"/>
      <c r="I302" s="90"/>
      <c r="J302" s="90"/>
      <c r="K302" s="90"/>
      <c r="L302" s="90"/>
      <c r="M302" s="93"/>
      <c r="N302" s="68"/>
      <c r="O302" s="68"/>
    </row>
    <row r="303" spans="1:25">
      <c r="A303" s="70"/>
      <c r="B303" s="68"/>
      <c r="C303" s="5"/>
      <c r="D303" s="85" t="s">
        <v>71</v>
      </c>
      <c r="E303" s="90" t="s">
        <v>587</v>
      </c>
      <c r="F303" s="90"/>
      <c r="G303" s="90"/>
      <c r="H303" s="90"/>
      <c r="I303" s="90"/>
      <c r="J303" s="90"/>
      <c r="K303" s="90"/>
      <c r="L303" s="90"/>
      <c r="M303" s="93"/>
      <c r="N303" s="68"/>
      <c r="O303" s="68"/>
    </row>
    <row r="304" spans="1:25">
      <c r="A304" s="70"/>
      <c r="B304" s="68"/>
      <c r="C304" s="5"/>
      <c r="D304" s="85" t="s">
        <v>73</v>
      </c>
      <c r="E304" s="90" t="s">
        <v>588</v>
      </c>
      <c r="F304" s="90"/>
      <c r="G304" s="90"/>
      <c r="H304" s="90"/>
      <c r="I304" s="90"/>
      <c r="J304" s="90"/>
      <c r="K304" s="90"/>
      <c r="L304" s="90"/>
      <c r="M304" s="93"/>
      <c r="N304" s="68"/>
      <c r="O304" s="68"/>
    </row>
    <row r="305" spans="1:25">
      <c r="A305" s="70"/>
      <c r="B305" s="68"/>
      <c r="C305" s="5"/>
      <c r="D305" s="85" t="s">
        <v>75</v>
      </c>
      <c r="E305" s="90" t="s">
        <v>589</v>
      </c>
      <c r="F305" s="90"/>
      <c r="G305" s="90"/>
      <c r="H305" s="90"/>
      <c r="I305" s="90"/>
      <c r="J305" s="90"/>
      <c r="K305" s="90"/>
      <c r="L305" s="90"/>
      <c r="M305" s="93"/>
      <c r="N305" s="68"/>
      <c r="O305" s="68"/>
    </row>
    <row r="306" spans="1:25">
      <c r="A306" s="70"/>
      <c r="B306" s="68"/>
      <c r="C306" s="5"/>
      <c r="D306" s="85" t="s">
        <v>77</v>
      </c>
      <c r="E306" s="90" t="s">
        <v>590</v>
      </c>
      <c r="F306" s="90"/>
      <c r="G306" s="90"/>
      <c r="H306" s="90"/>
      <c r="I306" s="90"/>
      <c r="J306" s="90"/>
      <c r="K306" s="90"/>
      <c r="L306" s="90"/>
      <c r="M306" s="93"/>
      <c r="N306" s="68"/>
      <c r="O306" s="68"/>
    </row>
    <row r="307" spans="1:25">
      <c r="A307" s="70"/>
      <c r="B307" s="68"/>
      <c r="C307" s="5"/>
      <c r="D307" s="85" t="s">
        <v>211</v>
      </c>
      <c r="E307" s="90" t="s">
        <v>591</v>
      </c>
      <c r="F307" s="90"/>
      <c r="G307" s="90"/>
      <c r="H307" s="90"/>
      <c r="I307" s="90"/>
      <c r="J307" s="90"/>
      <c r="K307" s="90"/>
      <c r="L307" s="90"/>
      <c r="M307" s="93"/>
      <c r="N307" s="68"/>
      <c r="O307" s="68"/>
    </row>
    <row r="308" spans="1:25">
      <c r="A308" s="70"/>
      <c r="B308" s="68"/>
      <c r="C308" s="5"/>
      <c r="D308" s="85" t="s">
        <v>592</v>
      </c>
      <c r="E308" s="90" t="s">
        <v>593</v>
      </c>
      <c r="F308" s="90"/>
      <c r="G308" s="90"/>
      <c r="H308" s="90"/>
      <c r="I308" s="90"/>
      <c r="J308" s="90"/>
      <c r="K308" s="90"/>
      <c r="L308" s="90"/>
      <c r="M308" s="93"/>
      <c r="N308" s="68"/>
      <c r="O308" s="68"/>
    </row>
    <row r="309" spans="1:25"/>
    <row r="310" spans="1:25">
      <c r="B310" s="76" t="s">
        <v>594</v>
      </c>
      <c r="C310" s="565" t="s">
        <v>1311</v>
      </c>
      <c r="D310" s="565"/>
      <c r="E310" s="565"/>
      <c r="F310" s="565"/>
      <c r="G310" s="565"/>
      <c r="H310" s="565"/>
      <c r="I310" s="565"/>
      <c r="J310" s="565"/>
      <c r="K310" s="565"/>
      <c r="L310" s="565"/>
      <c r="M310" s="565"/>
      <c r="N310" s="565"/>
      <c r="O310" s="565"/>
      <c r="P310" s="565"/>
      <c r="Q310" s="565"/>
      <c r="R310" s="565"/>
      <c r="S310" s="565"/>
      <c r="T310" s="565"/>
      <c r="U310" s="565"/>
    </row>
    <row r="311" spans="1:25">
      <c r="A311" s="70"/>
      <c r="C311" s="84" t="s">
        <v>43</v>
      </c>
      <c r="D311" s="2"/>
      <c r="E311" s="83"/>
      <c r="F311" s="83"/>
      <c r="G311" s="83"/>
      <c r="H311" s="83"/>
      <c r="I311" s="83"/>
      <c r="J311" s="83"/>
      <c r="K311" s="83"/>
      <c r="L311" s="83"/>
      <c r="M311" s="83"/>
      <c r="N311" s="83"/>
      <c r="O311" s="68"/>
      <c r="W311" s="72" t="str">
        <f>IF(Y311="NG","費用負担方法を選択してください/","")</f>
        <v>費用負担方法を選択してください/</v>
      </c>
      <c r="Y311" s="70" t="str">
        <f>IF(D311="","NG","OK")</f>
        <v>NG</v>
      </c>
    </row>
    <row r="312" spans="1:25">
      <c r="A312" s="70"/>
      <c r="B312" s="68"/>
      <c r="C312" s="85" t="s">
        <v>44</v>
      </c>
      <c r="D312" s="86" t="s">
        <v>595</v>
      </c>
      <c r="E312" s="87"/>
      <c r="F312" s="88"/>
      <c r="G312" s="88"/>
      <c r="H312" s="88"/>
      <c r="I312" s="88"/>
      <c r="J312" s="88"/>
      <c r="K312" s="88"/>
      <c r="L312" s="88"/>
      <c r="M312" s="89"/>
      <c r="N312" s="83"/>
      <c r="O312" s="68"/>
    </row>
    <row r="313" spans="1:25">
      <c r="A313" s="70"/>
      <c r="B313" s="68"/>
      <c r="C313" s="85" t="s">
        <v>46</v>
      </c>
      <c r="D313" s="86" t="s">
        <v>596</v>
      </c>
      <c r="E313" s="87"/>
      <c r="F313" s="88"/>
      <c r="G313" s="88"/>
      <c r="H313" s="88"/>
      <c r="I313" s="88"/>
      <c r="J313" s="88"/>
      <c r="K313" s="88"/>
      <c r="L313" s="88"/>
      <c r="M313" s="89"/>
      <c r="N313" s="83"/>
      <c r="O313" s="68"/>
    </row>
    <row r="314" spans="1:25">
      <c r="A314" s="70"/>
      <c r="B314" s="68"/>
      <c r="C314" s="85" t="s">
        <v>48</v>
      </c>
      <c r="D314" s="86" t="s">
        <v>597</v>
      </c>
      <c r="E314" s="87"/>
      <c r="F314" s="88"/>
      <c r="G314" s="88"/>
      <c r="H314" s="88"/>
      <c r="I314" s="88"/>
      <c r="J314" s="88"/>
      <c r="K314" s="88"/>
      <c r="L314" s="88"/>
      <c r="M314" s="89"/>
      <c r="N314" s="83"/>
      <c r="O314" s="68"/>
    </row>
    <row r="315" spans="1:25">
      <c r="A315" s="70"/>
      <c r="B315" s="68"/>
      <c r="C315" s="85" t="s">
        <v>50</v>
      </c>
      <c r="D315" s="86" t="s">
        <v>598</v>
      </c>
      <c r="E315" s="87"/>
      <c r="F315" s="88"/>
      <c r="G315" s="88"/>
      <c r="H315" s="88"/>
      <c r="I315" s="88"/>
      <c r="J315" s="88"/>
      <c r="K315" s="88"/>
      <c r="L315" s="88"/>
      <c r="M315" s="89"/>
      <c r="N315" s="83"/>
      <c r="O315" s="68"/>
    </row>
    <row r="316" spans="1:25">
      <c r="A316" s="70"/>
      <c r="B316" s="68"/>
      <c r="C316" s="85" t="s">
        <v>52</v>
      </c>
      <c r="D316" s="86" t="s">
        <v>599</v>
      </c>
      <c r="E316" s="87"/>
      <c r="F316" s="88"/>
      <c r="G316" s="88"/>
      <c r="H316" s="88"/>
      <c r="I316" s="88"/>
      <c r="J316" s="88"/>
      <c r="K316" s="88"/>
      <c r="L316" s="88"/>
      <c r="M316" s="89"/>
      <c r="N316" s="83"/>
      <c r="O316" s="68"/>
    </row>
    <row r="317" spans="1:25">
      <c r="A317" s="70"/>
      <c r="B317" s="68"/>
      <c r="C317" s="85" t="s">
        <v>54</v>
      </c>
      <c r="D317" s="86" t="s">
        <v>600</v>
      </c>
      <c r="E317" s="87"/>
      <c r="F317" s="88"/>
      <c r="G317" s="88"/>
      <c r="H317" s="88"/>
      <c r="I317" s="88"/>
      <c r="J317" s="88"/>
      <c r="K317" s="88"/>
      <c r="L317" s="88"/>
      <c r="M317" s="89"/>
      <c r="N317" s="83"/>
      <c r="O317" s="68"/>
    </row>
    <row r="318" spans="1:25">
      <c r="A318" s="70"/>
      <c r="B318" s="68"/>
      <c r="C318" s="107" t="s">
        <v>500</v>
      </c>
      <c r="D318" s="86" t="s">
        <v>235</v>
      </c>
      <c r="E318" s="87"/>
      <c r="F318" s="88"/>
      <c r="G318" s="88"/>
      <c r="H318" s="90"/>
      <c r="I318" s="88"/>
      <c r="J318" s="88"/>
      <c r="K318" s="88"/>
      <c r="L318" s="88"/>
      <c r="M318" s="89"/>
      <c r="N318" s="83"/>
      <c r="O318" s="68"/>
    </row>
    <row r="319" spans="1:25">
      <c r="A319" s="70"/>
      <c r="B319" s="68"/>
      <c r="C319" s="176"/>
      <c r="D319" s="471"/>
      <c r="E319" s="472"/>
      <c r="F319" s="472"/>
      <c r="G319" s="472"/>
      <c r="H319" s="472"/>
      <c r="I319" s="472"/>
      <c r="J319" s="472"/>
      <c r="K319" s="472"/>
      <c r="L319" s="472"/>
      <c r="M319" s="473"/>
      <c r="N319" s="83"/>
      <c r="O319" s="68"/>
      <c r="W319" s="72" t="str">
        <f>IF(Y319="NG","その他の内容を入力してください/","")</f>
        <v/>
      </c>
      <c r="Y319" s="70" t="str">
        <f>IF(AND(D311=7,D319=""),"NG","OK")</f>
        <v>OK</v>
      </c>
    </row>
    <row r="320" spans="1:25">
      <c r="J320" s="83"/>
    </row>
    <row r="321" spans="1:25">
      <c r="B321" s="76" t="s">
        <v>601</v>
      </c>
      <c r="C321" s="565" t="s">
        <v>1312</v>
      </c>
      <c r="D321" s="565"/>
      <c r="E321" s="565"/>
      <c r="F321" s="565"/>
      <c r="G321" s="565"/>
      <c r="H321" s="565"/>
      <c r="I321" s="565"/>
      <c r="J321" s="565"/>
      <c r="K321" s="565"/>
      <c r="L321" s="565"/>
      <c r="M321" s="565"/>
      <c r="N321" s="565"/>
      <c r="O321" s="565"/>
      <c r="P321" s="565"/>
      <c r="Q321" s="565"/>
      <c r="R321" s="565"/>
      <c r="S321" s="565"/>
      <c r="T321" s="565"/>
      <c r="U321" s="565"/>
    </row>
    <row r="322" spans="1:25">
      <c r="A322" s="70"/>
      <c r="B322" s="68"/>
      <c r="C322" s="84" t="s">
        <v>43</v>
      </c>
      <c r="D322" s="83"/>
      <c r="E322" s="83"/>
      <c r="F322" s="83"/>
      <c r="G322" s="83"/>
      <c r="H322" s="68"/>
      <c r="I322" s="68"/>
      <c r="J322" s="68"/>
      <c r="K322" s="68"/>
      <c r="L322" s="68"/>
      <c r="M322" s="68"/>
      <c r="N322" s="68"/>
      <c r="O322" s="68"/>
    </row>
    <row r="323" spans="1:25">
      <c r="A323" s="70"/>
      <c r="B323" s="68"/>
      <c r="C323" s="5"/>
      <c r="D323" s="85" t="s">
        <v>44</v>
      </c>
      <c r="E323" s="90" t="s">
        <v>602</v>
      </c>
      <c r="F323" s="90"/>
      <c r="G323" s="90"/>
      <c r="H323" s="90"/>
      <c r="I323" s="90"/>
      <c r="J323" s="90"/>
      <c r="K323" s="90"/>
      <c r="L323" s="90"/>
      <c r="M323" s="93"/>
      <c r="N323" s="68"/>
      <c r="O323" s="68"/>
      <c r="W323" s="72" t="str">
        <f>IF(Y323="NG","いずれか1つ以上選択してください/","")</f>
        <v>いずれか1つ以上選択してください/</v>
      </c>
      <c r="Y323" s="70" t="str">
        <f>IF(COUNTIF(C323:C333,"○")=0,"NG","OK")</f>
        <v>NG</v>
      </c>
    </row>
    <row r="324" spans="1:25">
      <c r="A324" s="70"/>
      <c r="B324" s="68"/>
      <c r="C324" s="5"/>
      <c r="D324" s="85" t="s">
        <v>46</v>
      </c>
      <c r="E324" s="90" t="s">
        <v>603</v>
      </c>
      <c r="F324" s="90"/>
      <c r="G324" s="90"/>
      <c r="H324" s="90"/>
      <c r="I324" s="90"/>
      <c r="J324" s="90"/>
      <c r="K324" s="90"/>
      <c r="L324" s="90"/>
      <c r="M324" s="93"/>
      <c r="N324" s="68"/>
      <c r="O324" s="68"/>
    </row>
    <row r="325" spans="1:25">
      <c r="A325" s="70"/>
      <c r="B325" s="68"/>
      <c r="C325" s="5"/>
      <c r="D325" s="85" t="s">
        <v>48</v>
      </c>
      <c r="E325" s="90" t="s">
        <v>604</v>
      </c>
      <c r="F325" s="90"/>
      <c r="G325" s="90"/>
      <c r="H325" s="90"/>
      <c r="I325" s="90"/>
      <c r="J325" s="90"/>
      <c r="K325" s="90"/>
      <c r="L325" s="90"/>
      <c r="M325" s="93"/>
      <c r="N325" s="68"/>
      <c r="O325" s="68"/>
    </row>
    <row r="326" spans="1:25">
      <c r="A326" s="70"/>
      <c r="B326" s="68"/>
      <c r="C326" s="5"/>
      <c r="D326" s="85" t="s">
        <v>50</v>
      </c>
      <c r="E326" s="90" t="s">
        <v>605</v>
      </c>
      <c r="F326" s="90"/>
      <c r="G326" s="90"/>
      <c r="H326" s="90"/>
      <c r="I326" s="90"/>
      <c r="J326" s="90"/>
      <c r="K326" s="90"/>
      <c r="L326" s="90"/>
      <c r="M326" s="93"/>
      <c r="N326" s="68"/>
      <c r="O326" s="68"/>
    </row>
    <row r="327" spans="1:25">
      <c r="A327" s="70"/>
      <c r="B327" s="68"/>
      <c r="C327" s="5"/>
      <c r="D327" s="85" t="s">
        <v>52</v>
      </c>
      <c r="E327" s="90" t="s">
        <v>606</v>
      </c>
      <c r="F327" s="90"/>
      <c r="G327" s="90"/>
      <c r="H327" s="90"/>
      <c r="I327" s="90"/>
      <c r="J327" s="90"/>
      <c r="K327" s="90"/>
      <c r="L327" s="90"/>
      <c r="M327" s="93"/>
      <c r="N327" s="68"/>
      <c r="O327" s="68"/>
    </row>
    <row r="328" spans="1:25">
      <c r="A328" s="70"/>
      <c r="B328" s="68"/>
      <c r="C328" s="5"/>
      <c r="D328" s="85" t="s">
        <v>54</v>
      </c>
      <c r="E328" s="90" t="s">
        <v>607</v>
      </c>
      <c r="F328" s="90"/>
      <c r="G328" s="90"/>
      <c r="H328" s="90"/>
      <c r="I328" s="90"/>
      <c r="J328" s="90"/>
      <c r="K328" s="90"/>
      <c r="L328" s="90"/>
      <c r="M328" s="93"/>
      <c r="N328" s="68"/>
      <c r="O328" s="68"/>
    </row>
    <row r="329" spans="1:25">
      <c r="A329" s="70"/>
      <c r="B329" s="68"/>
      <c r="C329" s="5"/>
      <c r="D329" s="85" t="s">
        <v>71</v>
      </c>
      <c r="E329" s="90" t="s">
        <v>608</v>
      </c>
      <c r="F329" s="90"/>
      <c r="G329" s="90"/>
      <c r="H329" s="90"/>
      <c r="I329" s="90"/>
      <c r="J329" s="90"/>
      <c r="K329" s="90"/>
      <c r="L329" s="90"/>
      <c r="M329" s="93"/>
      <c r="N329" s="68"/>
      <c r="O329" s="68"/>
    </row>
    <row r="330" spans="1:25">
      <c r="A330" s="70"/>
      <c r="B330" s="68"/>
      <c r="C330" s="5"/>
      <c r="D330" s="85" t="s">
        <v>73</v>
      </c>
      <c r="E330" s="101" t="s">
        <v>609</v>
      </c>
      <c r="F330" s="101"/>
      <c r="G330" s="101"/>
      <c r="H330" s="101"/>
      <c r="I330" s="101"/>
      <c r="J330" s="90"/>
      <c r="K330" s="90"/>
      <c r="L330" s="90"/>
      <c r="M330" s="93"/>
      <c r="N330" s="68"/>
      <c r="O330" s="68"/>
    </row>
    <row r="331" spans="1:25">
      <c r="A331" s="70"/>
      <c r="B331" s="68"/>
      <c r="C331" s="5"/>
      <c r="D331" s="107" t="s">
        <v>75</v>
      </c>
      <c r="E331" s="101" t="s">
        <v>610</v>
      </c>
      <c r="F331" s="101"/>
      <c r="G331" s="101"/>
      <c r="H331" s="101"/>
      <c r="I331" s="101"/>
      <c r="J331" s="101"/>
      <c r="K331" s="101"/>
      <c r="L331" s="101"/>
      <c r="M331" s="102"/>
      <c r="N331" s="68"/>
      <c r="O331" s="68"/>
    </row>
    <row r="332" spans="1:25">
      <c r="A332" s="70"/>
      <c r="B332" s="68"/>
      <c r="C332" s="571"/>
      <c r="D332" s="107" t="s">
        <v>77</v>
      </c>
      <c r="E332" s="101" t="s">
        <v>78</v>
      </c>
      <c r="F332" s="101"/>
      <c r="G332" s="101"/>
      <c r="H332" s="101"/>
      <c r="I332" s="101"/>
      <c r="J332" s="101"/>
      <c r="K332" s="101"/>
      <c r="L332" s="101"/>
      <c r="M332" s="102"/>
      <c r="N332" s="68"/>
      <c r="O332" s="68"/>
      <c r="W332" s="72" t="str">
        <f>IF(Y332="NG","その他の内容を入力してください/","")</f>
        <v/>
      </c>
      <c r="Y332" s="70" t="str">
        <f>IF(AND(C332="○",TRIM(E333)=""),"NG","OK")</f>
        <v>OK</v>
      </c>
    </row>
    <row r="333" spans="1:25">
      <c r="A333" s="70"/>
      <c r="B333" s="68"/>
      <c r="C333" s="572"/>
      <c r="D333" s="177"/>
      <c r="E333" s="460"/>
      <c r="F333" s="461"/>
      <c r="G333" s="461"/>
      <c r="H333" s="461"/>
      <c r="I333" s="461"/>
      <c r="J333" s="461"/>
      <c r="K333" s="461"/>
      <c r="L333" s="461"/>
      <c r="M333" s="462"/>
      <c r="N333" s="68"/>
      <c r="O333" s="68"/>
    </row>
    <row r="334" spans="1:25">
      <c r="B334" s="76"/>
      <c r="C334" s="76"/>
      <c r="D334" s="76"/>
      <c r="E334" s="76"/>
      <c r="F334" s="76"/>
      <c r="G334" s="76"/>
      <c r="H334" s="76"/>
      <c r="I334" s="76"/>
      <c r="J334" s="76"/>
      <c r="K334" s="76"/>
      <c r="L334" s="76"/>
      <c r="M334" s="76"/>
    </row>
    <row r="335" spans="1:25">
      <c r="B335" s="74" t="s">
        <v>1323</v>
      </c>
      <c r="J335" s="68"/>
    </row>
    <row r="336" spans="1:25"/>
    <row r="337" spans="2:2">
      <c r="B337" s="178" t="s">
        <v>81</v>
      </c>
    </row>
    <row r="338" spans="2:2">
      <c r="B338" s="178"/>
    </row>
    <row r="339" spans="2:2">
      <c r="B339" s="178"/>
    </row>
    <row r="340" spans="2:2"/>
    <row r="341" spans="2:2"/>
    <row r="342" spans="2:2"/>
  </sheetData>
  <sheetProtection algorithmName="SHA-512" hashValue="ZzzkH1wxEXYsFDFGA3njDf4JeCOf/RVi8o0nBTiE8l4uFhKb2aDbT0dLlM9XGlAvyb6hvDV64KAlt7Dy/a2sKw==" saltValue="PQJVI9zcMrl+z/ttG3SPIQ==" spinCount="100000" sheet="1" objects="1" scenarios="1"/>
  <mergeCells count="223">
    <mergeCell ref="C205:D205"/>
    <mergeCell ref="C108:D108"/>
    <mergeCell ref="C4:U4"/>
    <mergeCell ref="C10:C11"/>
    <mergeCell ref="D11:M11"/>
    <mergeCell ref="C62:J62"/>
    <mergeCell ref="K62:L62"/>
    <mergeCell ref="M62:N62"/>
    <mergeCell ref="K56:L56"/>
    <mergeCell ref="M56:N56"/>
    <mergeCell ref="C57:J57"/>
    <mergeCell ref="K57:L57"/>
    <mergeCell ref="M57:N57"/>
    <mergeCell ref="C58:J58"/>
    <mergeCell ref="K58:L58"/>
    <mergeCell ref="M58:N58"/>
    <mergeCell ref="C59:J59"/>
    <mergeCell ref="K59:L59"/>
    <mergeCell ref="M59:N59"/>
    <mergeCell ref="C54:J54"/>
    <mergeCell ref="K54:L54"/>
    <mergeCell ref="M54:N54"/>
    <mergeCell ref="C55:J55"/>
    <mergeCell ref="K55:L55"/>
    <mergeCell ref="K50:L50"/>
    <mergeCell ref="M50:N50"/>
    <mergeCell ref="C51:J51"/>
    <mergeCell ref="K51:L51"/>
    <mergeCell ref="C60:J60"/>
    <mergeCell ref="D61:J61"/>
    <mergeCell ref="K61:L61"/>
    <mergeCell ref="M61:N61"/>
    <mergeCell ref="C52:J52"/>
    <mergeCell ref="K52:L52"/>
    <mergeCell ref="M52:N52"/>
    <mergeCell ref="C53:J53"/>
    <mergeCell ref="K53:L53"/>
    <mergeCell ref="M53:N53"/>
    <mergeCell ref="C56:J56"/>
    <mergeCell ref="I218:U218"/>
    <mergeCell ref="I219:U219"/>
    <mergeCell ref="I220:U220"/>
    <mergeCell ref="C267:U267"/>
    <mergeCell ref="C270:U272"/>
    <mergeCell ref="C275:U277"/>
    <mergeCell ref="I249:U249"/>
    <mergeCell ref="I250:U250"/>
    <mergeCell ref="L254:U254"/>
    <mergeCell ref="L255:U255"/>
    <mergeCell ref="L256:U256"/>
    <mergeCell ref="E255:H255"/>
    <mergeCell ref="H265:U265"/>
    <mergeCell ref="E228:H228"/>
    <mergeCell ref="L229:U229"/>
    <mergeCell ref="E242:H242"/>
    <mergeCell ref="I242:U242"/>
    <mergeCell ref="I243:U243"/>
    <mergeCell ref="I244:U244"/>
    <mergeCell ref="I245:U245"/>
    <mergeCell ref="I246:U246"/>
    <mergeCell ref="I256:K256"/>
    <mergeCell ref="C193:U195"/>
    <mergeCell ref="H187:Q187"/>
    <mergeCell ref="I228:K228"/>
    <mergeCell ref="C32:U32"/>
    <mergeCell ref="C35:J35"/>
    <mergeCell ref="Q35:R46"/>
    <mergeCell ref="P50:S50"/>
    <mergeCell ref="M51:N51"/>
    <mergeCell ref="Q51:R62"/>
    <mergeCell ref="E215:H215"/>
    <mergeCell ref="I215:U215"/>
    <mergeCell ref="M46:N46"/>
    <mergeCell ref="K35:L35"/>
    <mergeCell ref="K36:L36"/>
    <mergeCell ref="K37:L37"/>
    <mergeCell ref="K38:L38"/>
    <mergeCell ref="K39:L39"/>
    <mergeCell ref="K40:L40"/>
    <mergeCell ref="K41:L41"/>
    <mergeCell ref="I221:U221"/>
    <mergeCell ref="I222:U222"/>
    <mergeCell ref="I223:U223"/>
    <mergeCell ref="L227:U227"/>
    <mergeCell ref="L228:U228"/>
    <mergeCell ref="F188:F189"/>
    <mergeCell ref="L155:U155"/>
    <mergeCell ref="L156:U156"/>
    <mergeCell ref="L157:U157"/>
    <mergeCell ref="H165:U165"/>
    <mergeCell ref="C191:U191"/>
    <mergeCell ref="C192:U192"/>
    <mergeCell ref="C167:U168"/>
    <mergeCell ref="C170:U170"/>
    <mergeCell ref="E155:H155"/>
    <mergeCell ref="I155:K155"/>
    <mergeCell ref="E156:H156"/>
    <mergeCell ref="I156:K156"/>
    <mergeCell ref="E157:H157"/>
    <mergeCell ref="I157:K157"/>
    <mergeCell ref="C171:E171"/>
    <mergeCell ref="F179:F180"/>
    <mergeCell ref="H180:Q180"/>
    <mergeCell ref="F186:F187"/>
    <mergeCell ref="H189:Q189"/>
    <mergeCell ref="H18:O18"/>
    <mergeCell ref="D19:G19"/>
    <mergeCell ref="D20:G20"/>
    <mergeCell ref="D21:G21"/>
    <mergeCell ref="D22:G22"/>
    <mergeCell ref="D23:G23"/>
    <mergeCell ref="I148:U148"/>
    <mergeCell ref="H26:O26"/>
    <mergeCell ref="H27:O27"/>
    <mergeCell ref="P34:S34"/>
    <mergeCell ref="K34:L34"/>
    <mergeCell ref="M34:N34"/>
    <mergeCell ref="D24:G24"/>
    <mergeCell ref="E128:H128"/>
    <mergeCell ref="I128:K128"/>
    <mergeCell ref="K42:L42"/>
    <mergeCell ref="M37:N37"/>
    <mergeCell ref="M38:N38"/>
    <mergeCell ref="M39:N39"/>
    <mergeCell ref="C68:U68"/>
    <mergeCell ref="C96:U96"/>
    <mergeCell ref="C97:U97"/>
    <mergeCell ref="C98:U100"/>
    <mergeCell ref="F93:F94"/>
    <mergeCell ref="C332:C333"/>
    <mergeCell ref="C290:U292"/>
    <mergeCell ref="C289:U289"/>
    <mergeCell ref="C295:U295"/>
    <mergeCell ref="C310:U310"/>
    <mergeCell ref="C321:U321"/>
    <mergeCell ref="D319:M319"/>
    <mergeCell ref="E333:M333"/>
    <mergeCell ref="C198:D198"/>
    <mergeCell ref="C285:U287"/>
    <mergeCell ref="E227:H227"/>
    <mergeCell ref="I227:K227"/>
    <mergeCell ref="E229:H229"/>
    <mergeCell ref="I229:K229"/>
    <mergeCell ref="E254:H254"/>
    <mergeCell ref="I254:K254"/>
    <mergeCell ref="I248:U248"/>
    <mergeCell ref="I255:K255"/>
    <mergeCell ref="E256:H256"/>
    <mergeCell ref="C280:U282"/>
    <mergeCell ref="I247:U247"/>
    <mergeCell ref="H238:U238"/>
    <mergeCell ref="I216:U216"/>
    <mergeCell ref="I217:U217"/>
    <mergeCell ref="C14:U15"/>
    <mergeCell ref="C17:U17"/>
    <mergeCell ref="I117:U117"/>
    <mergeCell ref="I118:U118"/>
    <mergeCell ref="D25:G25"/>
    <mergeCell ref="D26:G26"/>
    <mergeCell ref="D27:G27"/>
    <mergeCell ref="H94:Q94"/>
    <mergeCell ref="C43:J43"/>
    <mergeCell ref="C44:J44"/>
    <mergeCell ref="D45:J45"/>
    <mergeCell ref="C46:J46"/>
    <mergeCell ref="C36:J36"/>
    <mergeCell ref="C37:J37"/>
    <mergeCell ref="C38:J38"/>
    <mergeCell ref="C31:U31"/>
    <mergeCell ref="C66:U66"/>
    <mergeCell ref="C39:J39"/>
    <mergeCell ref="C40:J40"/>
    <mergeCell ref="C102:U102"/>
    <mergeCell ref="F77:F78"/>
    <mergeCell ref="F87:F88"/>
    <mergeCell ref="F91:F92"/>
    <mergeCell ref="D18:G18"/>
    <mergeCell ref="I150:U150"/>
    <mergeCell ref="I151:U151"/>
    <mergeCell ref="I119:U119"/>
    <mergeCell ref="I120:U120"/>
    <mergeCell ref="I121:U121"/>
    <mergeCell ref="I122:U122"/>
    <mergeCell ref="I123:U123"/>
    <mergeCell ref="I124:U124"/>
    <mergeCell ref="L128:U128"/>
    <mergeCell ref="L129:U129"/>
    <mergeCell ref="L130:U130"/>
    <mergeCell ref="H138:U138"/>
    <mergeCell ref="E143:H143"/>
    <mergeCell ref="I143:U143"/>
    <mergeCell ref="I144:U144"/>
    <mergeCell ref="I145:U145"/>
    <mergeCell ref="I146:U146"/>
    <mergeCell ref="I147:U147"/>
    <mergeCell ref="I149:U149"/>
    <mergeCell ref="E129:H129"/>
    <mergeCell ref="I129:K129"/>
    <mergeCell ref="E130:H130"/>
    <mergeCell ref="G69:Q69"/>
    <mergeCell ref="G171:Q171"/>
    <mergeCell ref="C140:U141"/>
    <mergeCell ref="C41:J41"/>
    <mergeCell ref="C42:J42"/>
    <mergeCell ref="K43:L43"/>
    <mergeCell ref="K45:L45"/>
    <mergeCell ref="K46:L46"/>
    <mergeCell ref="M35:N35"/>
    <mergeCell ref="M36:N36"/>
    <mergeCell ref="M40:N40"/>
    <mergeCell ref="M41:N41"/>
    <mergeCell ref="M42:N42"/>
    <mergeCell ref="M43:N43"/>
    <mergeCell ref="M45:N45"/>
    <mergeCell ref="I130:K130"/>
    <mergeCell ref="C103:D103"/>
    <mergeCell ref="E116:H116"/>
    <mergeCell ref="I116:U116"/>
    <mergeCell ref="C69:E69"/>
    <mergeCell ref="H78:Q78"/>
    <mergeCell ref="H88:Q88"/>
    <mergeCell ref="H92:Q92"/>
    <mergeCell ref="M55:N55"/>
  </mergeCells>
  <phoneticPr fontId="2"/>
  <conditionalFormatting sqref="D319">
    <cfRule type="expression" dxfId="24" priority="14">
      <formula>$D$311&lt;&gt;7</formula>
    </cfRule>
  </conditionalFormatting>
  <conditionalFormatting sqref="D11:H11">
    <cfRule type="expression" dxfId="23" priority="16">
      <formula>$D$5&lt;&gt;5</formula>
    </cfRule>
  </conditionalFormatting>
  <conditionalFormatting sqref="E333">
    <cfRule type="expression" dxfId="22" priority="15">
      <formula>OR($C$332="",$C$332="　",TRIM($C$332)="")</formula>
    </cfRule>
  </conditionalFormatting>
  <conditionalFormatting sqref="H26">
    <cfRule type="expression" dxfId="21" priority="5">
      <formula>$AA$26="１"</formula>
    </cfRule>
  </conditionalFormatting>
  <conditionalFormatting sqref="H27">
    <cfRule type="expression" dxfId="20" priority="6">
      <formula>$AA$27="１"</formula>
    </cfRule>
  </conditionalFormatting>
  <conditionalFormatting sqref="H78">
    <cfRule type="expression" dxfId="19" priority="7">
      <formula>$AA$77="１"</formula>
    </cfRule>
  </conditionalFormatting>
  <conditionalFormatting sqref="H88">
    <cfRule type="expression" dxfId="18" priority="8">
      <formula>$AA$87="１"</formula>
    </cfRule>
  </conditionalFormatting>
  <conditionalFormatting sqref="H92">
    <cfRule type="expression" dxfId="17" priority="9">
      <formula>$AA$91="１"</formula>
    </cfRule>
  </conditionalFormatting>
  <conditionalFormatting sqref="H94">
    <cfRule type="expression" dxfId="16" priority="10">
      <formula>$AA$93="１"</formula>
    </cfRule>
  </conditionalFormatting>
  <conditionalFormatting sqref="H138">
    <cfRule type="expression" dxfId="15" priority="12">
      <formula>$AA$138="１"</formula>
    </cfRule>
  </conditionalFormatting>
  <conditionalFormatting sqref="H165">
    <cfRule type="expression" dxfId="14" priority="17">
      <formula>$D$165&lt;&gt;"○"</formula>
    </cfRule>
  </conditionalFormatting>
  <conditionalFormatting sqref="H189">
    <cfRule type="expression" dxfId="13" priority="4">
      <formula>$F$188&lt;&gt;"○"</formula>
    </cfRule>
  </conditionalFormatting>
  <conditionalFormatting sqref="H238">
    <cfRule type="expression" dxfId="12" priority="20">
      <formula>$D$238&lt;&gt;"○"</formula>
    </cfRule>
  </conditionalFormatting>
  <conditionalFormatting sqref="H265">
    <cfRule type="expression" dxfId="11" priority="1">
      <formula>$D$265&lt;&gt;"○"</formula>
    </cfRule>
  </conditionalFormatting>
  <conditionalFormatting sqref="H180:N180">
    <cfRule type="expression" dxfId="10" priority="18">
      <formula>$F$179&lt;&gt;"○"</formula>
    </cfRule>
  </conditionalFormatting>
  <conditionalFormatting sqref="H187:N187">
    <cfRule type="expression" dxfId="9" priority="19">
      <formula>$F$186&lt;&gt;"○"</formula>
    </cfRule>
  </conditionalFormatting>
  <conditionalFormatting sqref="I124">
    <cfRule type="expression" dxfId="8" priority="11">
      <formula>$AA$124="１"</formula>
    </cfRule>
  </conditionalFormatting>
  <conditionalFormatting sqref="I151">
    <cfRule type="expression" dxfId="7" priority="13">
      <formula>$AA$151="１"</formula>
    </cfRule>
  </conditionalFormatting>
  <conditionalFormatting sqref="I223">
    <cfRule type="expression" dxfId="6" priority="3">
      <formula>$D$223&lt;&gt;"○"</formula>
    </cfRule>
  </conditionalFormatting>
  <conditionalFormatting sqref="I250">
    <cfRule type="expression" dxfId="5" priority="2">
      <formula>$D$250&lt;&gt;"○"</formula>
    </cfRule>
  </conditionalFormatting>
  <dataValidations count="6">
    <dataValidation type="list" allowBlank="1" showInputMessage="1" showErrorMessage="1" sqref="Q273 Q269 C297:C308 F70:F94 D133:D138 D160:D165 F172:F189 D232:D238 D259:D265 C323:C332" xr:uid="{8D0AB94C-17C1-41B4-AECA-A902207F6E39}">
      <formula1>"○,　"</formula1>
    </dataValidation>
    <dataValidation type="list" allowBlank="1" showInputMessage="1" showErrorMessage="1" sqref="D5" xr:uid="{FF335BF7-538E-4A83-B984-B3ED08B8E79C}">
      <formula1>"1,2,3,4,5"</formula1>
    </dataValidation>
    <dataValidation type="list" allowBlank="1" showInputMessage="1" showErrorMessage="1" sqref="C19:C27 D117:D124 D144:D151 D216:D223 D243:D250" xr:uid="{4A29857F-73B2-45BF-8AB2-C4D5779D5DA5}">
      <formula1>"○,△,　"</formula1>
    </dataValidation>
    <dataValidation type="list" allowBlank="1" showInputMessage="1" showErrorMessage="1" sqref="D311" xr:uid="{60D08DC7-A5D8-4D03-AE7D-3E42DE7E554A}">
      <formula1>"1,2,3,4,5,6,7"</formula1>
    </dataValidation>
    <dataValidation type="list" allowBlank="1" showInputMessage="1" showErrorMessage="1" sqref="F198 F205" xr:uid="{4DD26843-5E12-42FF-BED5-EE3599019FBA}">
      <formula1>"1,2,3,4,5,6"</formula1>
    </dataValidation>
    <dataValidation type="list" allowBlank="1" showInputMessage="1" showErrorMessage="1" sqref="F103 F108" xr:uid="{27C8DE5B-A1AF-446D-AFBC-C625C60A85CB}">
      <formula1>"1,2,3,4"</formula1>
    </dataValidation>
  </dataValidations>
  <hyperlinks>
    <hyperlink ref="B337" location="基本情報!A1" display="⇒基本情報へ戻る" xr:uid="{C7D7CEEB-5966-44BE-9BC4-8E734B6FCA19}"/>
  </hyperlinks>
  <pageMargins left="0.7" right="0.7" top="0.75" bottom="0.75" header="0.3" footer="0.3"/>
  <pageSetup paperSize="9" scale="39" orientation="portrait" r:id="rId1"/>
  <colBreaks count="1" manualBreakCount="1">
    <brk id="22" max="1048575" man="1"/>
  </colBreaks>
  <ignoredErrors>
    <ignoredError sqref="D18:U18 B293 C289 B288 B294 B296 B318 B322:U322 B320:U320 B319 N319:U319 B334:U334 B333 O333:U333 B28:U30 D19:U19 D20:U20 H21:U21 D22:U22 E23:G23 D25:U25 D26:G26 D27:G27 P26:U26 P27:U27 B44:C44 B43:C43 B65:U65 B46 B45:C45 B47 O47 B71:B75 G70:U71 B95 H77:U77 G79:U87 G89:U91 B77 G93:U93 R78:U78 R88:U88 R92:U92 R94:U94 B101:U101 B113:R113 B103 Q103:U103 B125:U126 B124 E124:F124 B131:U132 B139:U139 B138 E133:U137 E138:F138 B152:U153 B151 E151:F151 B158:U159 B166:U166 B165 E160:U164 E165:F165 B190:U190 H175:U179 H181:U185 B177:E178 H188:U188 R180:U180 R187:U187 G189 R189:U189 B196:U196 B193 B209 B198:C198 R198:U198 B224:U226 B223 E223:F223 B230:U231 B229:C229 B239:U239 B238 E235:U237 E238:F238 B251:U253 B250 E250:F250 B257:U258 B266:U266 B265 E262:U264 E265:F265 B273 B278 B275:B277 B283 B280:B282 B286:B287 B290:B292 B309:U309 B297:B308 D297:U299 E311:U311 D323:U329 B34:F34 I23:U23 R73:U75 G72:G75 I72:U72 H172:U173 E232:U233 B233 B227:E227 L227 B254:D254 E259:U260 B260 B154:B157 B127:B130 B67:U67 D66:U66 B168:U169 D167:U167 B268:U268 D267:U267 D31:U31 F330:U330 B35:B36 B37:C37 B38:C38 B39:C39 B40:C40 B41:C41 B42:C42 D17:U17 C69:E69 D68:U68 D96:U96 D102:U102 C116 C115:U115 B142:U142 R171:U171 D170:U170 C173:E173 C175:E176 B192 E197:U197 B215:C215 E213:U213 B241:U241 C240:U240 C269:U269 C274:U274 C279:U279 B323:B331 E331:U332 B312:U314 B316:B317 D316:U317 D318:U318 D47:I47 D301:U308 D300:Q300 S300:U300 B110 K110:U110 O209:U209 B214 E214:U214 B99:B100 T113:U113 D114:R114 T114:U114 B194:B195 B70 B88 B84 B92 B89 B94 B93 D172:E172 B185:E185 B184 D184:E184 B189 B188 D188 K47 B83 B78 B79 B80 B81 B82 B85 B86 B87 B90 B91 D95:U95 B117 E117:F117 H117 B118 E118:F118 H118 B119 E119:F119 H119 B120 E120:F120 H120 B121 E121:F121 H121 B122 E122:F122 H122 B123 E123:F123 H123 H124 B133 B134 B135 B136 B137 B144 E144:F144 H144 B145 E145:F145 H145 B146 E146:F146 H146 B147 E147:F147 H147 B148 E148:F148 H148 B149 E149:F149 H149 B150 E150:F150 H150 H151 B160 B161 B162 B163 B164 B181:E183 B179:D179 B180 D180:E180 B187 B186:D186 H186:U186 D187:E187 D189:E189 B216 E216:F216 H216 B217 E217:F217 H217 B218 E218:F218 H218 B219 E219:F219 H219 B220 E220:F220 H220 B221 E221:F221 H221 B222 E222:F222 H222 H223 B228:C228 B232 B235 B236 B237 B243 E243:F243 H243 B244 E244:F244 H244 B245 E245:F245 H245 B246 E246:F246 H246 B247 E247:F247 H247 B248 E248:F248 H248 B249 E249:F249 H249 H250 B256:C256 B255:C255 B259 B262 B263 B264 D273:U273 D278:U278 D283:U283 D288:U288 D293:U293 D294:U294 D296:U296 R69:U69 E116:U116 B143:C143 E143:U143 E215:U215 B242:C242 E242:U2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ACB35-8B13-45C3-949F-B030155BEF12}">
  <sheetPr>
    <pageSetUpPr fitToPage="1"/>
  </sheetPr>
  <dimension ref="A1:G89"/>
  <sheetViews>
    <sheetView showGridLines="0" workbookViewId="0"/>
  </sheetViews>
  <sheetFormatPr defaultColWidth="0" defaultRowHeight="0" customHeight="1" zeroHeight="1"/>
  <cols>
    <col min="1" max="1" width="2.625" style="59" customWidth="1"/>
    <col min="2" max="2" width="9.25" style="59" customWidth="1"/>
    <col min="3" max="3" width="16.25" style="59" customWidth="1"/>
    <col min="4" max="4" width="8.625" style="66" customWidth="1"/>
    <col min="5" max="5" width="52.625" style="59" customWidth="1"/>
    <col min="6" max="6" width="38.125" style="59" customWidth="1"/>
    <col min="7" max="7" width="2.625" style="59" customWidth="1"/>
    <col min="8" max="16384" width="8.625" style="59" hidden="1"/>
  </cols>
  <sheetData>
    <row r="1" spans="1:7" ht="32.65" customHeight="1">
      <c r="A1" s="276"/>
      <c r="B1" s="277" t="s">
        <v>1075</v>
      </c>
      <c r="C1" s="276"/>
      <c r="D1" s="278"/>
      <c r="E1" s="276"/>
      <c r="F1" s="276"/>
      <c r="G1" s="276"/>
    </row>
    <row r="2" spans="1:7" ht="76.5" customHeight="1">
      <c r="A2" s="279"/>
      <c r="B2" s="613" t="s">
        <v>1076</v>
      </c>
      <c r="C2" s="613"/>
      <c r="D2" s="613"/>
      <c r="E2" s="613"/>
      <c r="F2" s="613"/>
      <c r="G2" s="279"/>
    </row>
    <row r="3" spans="1:7" ht="11.1" customHeight="1">
      <c r="A3" s="279"/>
      <c r="B3" s="279"/>
      <c r="C3" s="279"/>
      <c r="D3" s="280"/>
      <c r="E3" s="279"/>
      <c r="F3" s="279"/>
      <c r="G3" s="279"/>
    </row>
    <row r="4" spans="1:7" s="281" customFormat="1" ht="22.15" customHeight="1">
      <c r="A4" s="279"/>
      <c r="B4" s="614" t="s">
        <v>1070</v>
      </c>
      <c r="C4" s="615"/>
      <c r="D4" s="282" t="s">
        <v>1077</v>
      </c>
      <c r="E4" s="282" t="s">
        <v>1078</v>
      </c>
      <c r="F4" s="282" t="s">
        <v>1079</v>
      </c>
      <c r="G4" s="279"/>
    </row>
    <row r="5" spans="1:7" s="281" customFormat="1" ht="45" customHeight="1">
      <c r="A5" s="279"/>
      <c r="B5" s="616" t="s">
        <v>1080</v>
      </c>
      <c r="C5" s="616"/>
      <c r="D5" s="283" t="str">
        <f>IF(E5="","OK","NG")</f>
        <v>NG</v>
      </c>
      <c r="E5" s="284" t="str" cm="1">
        <f t="array" ref="E5">_xlfn.TEXTJOIN("",TRUE,IF(ISTEXT(基本情報!H7:H76),基本情報!H7:H76,""))</f>
        <v>貴会社名を入力してください/部署名を入力してください/役職を入力してください/メールアドレスを入力してください/電話番号を入力してください/</v>
      </c>
      <c r="F5" s="61"/>
      <c r="G5" s="279"/>
    </row>
    <row r="6" spans="1:7" s="281" customFormat="1" ht="40.9" customHeight="1">
      <c r="A6" s="279"/>
      <c r="B6" s="611" t="s">
        <v>1081</v>
      </c>
      <c r="C6" s="612"/>
      <c r="D6" s="283" t="str">
        <f t="shared" ref="D6:D62" si="0">IF(E6="","OK","NG")</f>
        <v>NG</v>
      </c>
      <c r="E6" s="285" t="str" cm="1">
        <f t="array" ref="E6">_xlfn.TEXTJOIN("",TRUE,IF(ISTEXT('【技術開発】（問1～3）'!P4:P13),'【技術開発】（問1～3）'!P4:P13,""))</f>
        <v>いずれか一つを選択してください/</v>
      </c>
      <c r="F6" s="62"/>
      <c r="G6" s="279"/>
    </row>
    <row r="7" spans="1:7" s="281" customFormat="1" ht="40.15" customHeight="1">
      <c r="A7" s="279"/>
      <c r="B7" s="611" t="s">
        <v>1082</v>
      </c>
      <c r="C7" s="612"/>
      <c r="D7" s="283" t="str">
        <f t="shared" si="0"/>
        <v>OK</v>
      </c>
      <c r="E7" s="286"/>
      <c r="F7" s="61"/>
      <c r="G7" s="279"/>
    </row>
    <row r="8" spans="1:7" s="281" customFormat="1" ht="40.15" customHeight="1">
      <c r="A8" s="279"/>
      <c r="B8" s="611" t="s">
        <v>1083</v>
      </c>
      <c r="C8" s="612"/>
      <c r="D8" s="283" t="str">
        <f t="shared" si="0"/>
        <v>NG</v>
      </c>
      <c r="E8" s="285" t="str" cm="1">
        <f t="array" ref="E8">_xlfn.TEXTJOIN("",TRUE,IF(ISTEXT('【技術開発】（問1～3）'!P20:P28),'【技術開発】（問1～3）'!P20:P28,""))</f>
        <v>いずれか一つを選択してください/</v>
      </c>
      <c r="F8" s="61"/>
      <c r="G8" s="279"/>
    </row>
    <row r="9" spans="1:7" s="281" customFormat="1" ht="40.15" customHeight="1">
      <c r="A9" s="279"/>
      <c r="B9" s="611" t="s">
        <v>1084</v>
      </c>
      <c r="C9" s="612"/>
      <c r="D9" s="283" t="str">
        <f t="shared" si="0"/>
        <v>OK</v>
      </c>
      <c r="E9" s="285" t="str" cm="1">
        <f t="array" ref="E9">_xlfn.TEXTJOIN("",TRUE,IF(ISTEXT('【技術開発】（問1～3）'!P29:P43),'【技術開発】（問1～3）'!P29:P43,""))</f>
        <v/>
      </c>
      <c r="F9" s="61"/>
      <c r="G9" s="279"/>
    </row>
    <row r="10" spans="1:7" s="281" customFormat="1" ht="40.15" customHeight="1">
      <c r="A10" s="279"/>
      <c r="B10" s="611" t="s">
        <v>1085</v>
      </c>
      <c r="C10" s="612"/>
      <c r="D10" s="283" t="str">
        <f t="shared" si="0"/>
        <v>OK</v>
      </c>
      <c r="E10" s="286"/>
      <c r="F10" s="61"/>
      <c r="G10" s="279"/>
    </row>
    <row r="11" spans="1:7" s="281" customFormat="1" ht="63">
      <c r="A11" s="279"/>
      <c r="B11" s="611" t="s">
        <v>1218</v>
      </c>
      <c r="C11" s="612"/>
      <c r="D11" s="283" t="str">
        <f t="shared" si="0"/>
        <v>NG</v>
      </c>
      <c r="E11" s="285" t="str">
        <f>_xlfn.CONCAT('【処理内容・処理能力】（問4）'!L6:N27)</f>
        <v>開示についていずれかを選択してください/処理能力を向上される予定について、いずれかを選択してください/処理能力を向上される予定について、いずれかを選択してください/処理能力を向上される予定について、いずれかを選択してください/</v>
      </c>
      <c r="F11" s="61"/>
      <c r="G11" s="279"/>
    </row>
    <row r="12" spans="1:7" s="281" customFormat="1" ht="40.15" customHeight="1">
      <c r="A12" s="279"/>
      <c r="B12" s="611" t="s">
        <v>1219</v>
      </c>
      <c r="C12" s="612"/>
      <c r="D12" s="283" t="str">
        <f>IF(E12="","OK","NG")</f>
        <v>OK</v>
      </c>
      <c r="E12" s="286"/>
      <c r="F12" s="61"/>
      <c r="G12" s="279"/>
    </row>
    <row r="13" spans="1:7" s="281" customFormat="1" ht="78.75">
      <c r="A13" s="279"/>
      <c r="B13" s="611" t="s">
        <v>1086</v>
      </c>
      <c r="C13" s="612"/>
      <c r="D13" s="283" t="str">
        <f t="shared" si="0"/>
        <v>NG</v>
      </c>
      <c r="E13" s="285" t="str" cm="1">
        <f t="array" ref="E13">_xlfn.TEXTJOIN("",TRUE,IF(ISTEXT('【受入状況】（問5～6）'!R4:R42),'【受入状況】（問5～6）'!R4:R42,""))</f>
        <v>いずれかを選択してください/いずれかを選択してください/いずれかを選択してください/いずれかを選択してください/いずれかを選択してください/いずれかを選択してください/いずれかを選択してください/いずれかを選択してください/いずれかを選択してください/いずれかを選択してください/いずれかを選択してください/</v>
      </c>
      <c r="F13" s="61"/>
      <c r="G13" s="279"/>
    </row>
    <row r="14" spans="1:7" s="281" customFormat="1" ht="40.15" customHeight="1">
      <c r="A14" s="279"/>
      <c r="B14" s="611" t="s">
        <v>1221</v>
      </c>
      <c r="C14" s="612"/>
      <c r="D14" s="283" t="str">
        <f t="shared" si="0"/>
        <v>NG</v>
      </c>
      <c r="E14" s="285" t="str" cm="1">
        <f t="array" ref="E14">_xlfn.TEXTJOIN("",TRUE,IF(ISTEXT('【受入状況】（問5～6）'!R43:R79),'【受入状況】（問5～6）'!R43:R79,""))</f>
        <v>「枚」または「kg」を入力してください/</v>
      </c>
      <c r="F14" s="61"/>
      <c r="G14" s="279"/>
    </row>
    <row r="15" spans="1:7" s="281" customFormat="1" ht="40.15" customHeight="1">
      <c r="A15" s="279"/>
      <c r="B15" s="611" t="s">
        <v>1222</v>
      </c>
      <c r="C15" s="612"/>
      <c r="D15" s="283" t="str">
        <f t="shared" si="0"/>
        <v>OK</v>
      </c>
      <c r="E15" s="285" t="str" cm="1">
        <f t="array" ref="E15">_xlfn.TEXTJOIN("",TRUE,IF(ISTEXT('【受入状況】（問5～6）'!R80:R99),'【受入状況】（問5～6）'!R80:R99,""))</f>
        <v/>
      </c>
      <c r="F15" s="61"/>
      <c r="G15" s="279"/>
    </row>
    <row r="16" spans="1:7" s="281" customFormat="1" ht="40.15" customHeight="1">
      <c r="A16" s="279"/>
      <c r="B16" s="611" t="s">
        <v>1087</v>
      </c>
      <c r="C16" s="612"/>
      <c r="D16" s="283" t="str">
        <f t="shared" si="0"/>
        <v>NG</v>
      </c>
      <c r="E16" s="285" t="str" cm="1">
        <f t="array" ref="E16">_xlfn.TEXTJOIN("",TRUE,IF(ISTEXT('【非Si系パネル】（問7）'!L4:L18),'【非Si系パネル】（問7）'!L4:L18,""))</f>
        <v>いずれか一つ以上選択してください/</v>
      </c>
      <c r="F16" s="61"/>
      <c r="G16" s="279"/>
    </row>
    <row r="17" spans="1:7" s="281" customFormat="1" ht="40.15" customHeight="1">
      <c r="A17" s="279"/>
      <c r="B17" s="611" t="s">
        <v>1088</v>
      </c>
      <c r="C17" s="612"/>
      <c r="D17" s="283" t="str">
        <f t="shared" si="0"/>
        <v>NG</v>
      </c>
      <c r="E17" s="287" t="str" cm="1">
        <f t="array" ref="E17">_xlfn.TEXTJOIN("",TRUE,IF(ISTEXT('【非Si系パネル】（問7）'!L19:L29),'【非Si系パネル】（問7）'!L19:L29,""))</f>
        <v>いずれかを選択してください/</v>
      </c>
      <c r="F17" s="61"/>
      <c r="G17" s="279"/>
    </row>
    <row r="18" spans="1:7" s="281" customFormat="1" ht="40.15" customHeight="1">
      <c r="A18" s="279"/>
      <c r="B18" s="611" t="s">
        <v>1089</v>
      </c>
      <c r="C18" s="612"/>
      <c r="D18" s="283" t="str">
        <f t="shared" si="0"/>
        <v>NG</v>
      </c>
      <c r="E18" s="287" t="str" cm="1">
        <f t="array" ref="E18">_xlfn.TEXTJOIN("",TRUE,IF(ISTEXT('【保管状況】（問8）'!M6:M10),'【保管状況】（問8）'!M6:M10,""))</f>
        <v>いずれかを選択してください/</v>
      </c>
      <c r="F18" s="61"/>
      <c r="G18" s="279"/>
    </row>
    <row r="19" spans="1:7" s="281" customFormat="1" ht="40.15" customHeight="1">
      <c r="A19" s="279"/>
      <c r="B19" s="611" t="s">
        <v>1090</v>
      </c>
      <c r="C19" s="612"/>
      <c r="D19" s="283" t="str">
        <f t="shared" si="0"/>
        <v>OK</v>
      </c>
      <c r="E19" s="287" t="str" cm="1">
        <f t="array" ref="E19">_xlfn.TEXTJOIN("",TRUE,IF(ISTEXT('【保管状況】（問8）'!M11:M16),'【保管状況】（問8）'!M11:M16,""))</f>
        <v/>
      </c>
      <c r="F19" s="61"/>
      <c r="G19" s="279"/>
    </row>
    <row r="20" spans="1:7" s="281" customFormat="1" ht="40.15" customHeight="1">
      <c r="A20" s="279"/>
      <c r="B20" s="611" t="s">
        <v>1091</v>
      </c>
      <c r="C20" s="612"/>
      <c r="D20" s="283" t="str">
        <f t="shared" si="0"/>
        <v>OK</v>
      </c>
      <c r="E20" s="287" t="str" cm="1">
        <f t="array" ref="E20">_xlfn.TEXTJOIN("",TRUE,IF(ISTEXT('【保管状況】（問8）'!M17:M25),'【保管状況】（問8）'!M17:M25,""))</f>
        <v/>
      </c>
      <c r="F20" s="61"/>
      <c r="G20" s="279"/>
    </row>
    <row r="21" spans="1:7" s="281" customFormat="1" ht="40.15" customHeight="1">
      <c r="A21" s="279"/>
      <c r="B21" s="611" t="s">
        <v>1092</v>
      </c>
      <c r="C21" s="612"/>
      <c r="D21" s="283" t="str">
        <f t="shared" si="0"/>
        <v>OK</v>
      </c>
      <c r="E21" s="288" t="str" cm="1">
        <f t="array" ref="E21">_xlfn.TEXTJOIN("",TRUE,IF(ISTEXT('【保管状況】（問8）'!M26:M34),'【保管状況】（問8）'!M26:M34,""))</f>
        <v/>
      </c>
      <c r="F21" s="61"/>
      <c r="G21" s="279"/>
    </row>
    <row r="22" spans="1:7" s="281" customFormat="1" ht="40.15" customHeight="1">
      <c r="A22" s="279"/>
      <c r="B22" s="611" t="s">
        <v>1093</v>
      </c>
      <c r="C22" s="612"/>
      <c r="D22" s="283" t="str">
        <f t="shared" si="0"/>
        <v>OK</v>
      </c>
      <c r="E22" s="288" t="str" cm="1">
        <f t="array" ref="E22">_xlfn.TEXTJOIN("",TRUE,IF(ISTEXT('【保管状況】（問8）'!M35:M46),'【保管状況】（問8）'!M35:M46,""))</f>
        <v/>
      </c>
      <c r="F22" s="61"/>
      <c r="G22" s="279"/>
    </row>
    <row r="23" spans="1:7" s="281" customFormat="1" ht="40.15" customHeight="1">
      <c r="A23" s="279"/>
      <c r="B23" s="617" t="s">
        <v>1094</v>
      </c>
      <c r="C23" s="618"/>
      <c r="D23" s="283" t="str">
        <f t="shared" si="0"/>
        <v>OK</v>
      </c>
      <c r="E23" s="288" t="str" cm="1">
        <f t="array" ref="E23">_xlfn.TEXTJOIN("",TRUE,IF(ISTEXT('【保管状況】（問8）'!M47:M62),'【保管状況】（問8）'!M47:M62,""))</f>
        <v/>
      </c>
      <c r="F23" s="62"/>
      <c r="G23" s="279"/>
    </row>
    <row r="24" spans="1:7" s="281" customFormat="1" ht="40.15" customHeight="1">
      <c r="A24" s="279"/>
      <c r="B24" s="611" t="s">
        <v>1095</v>
      </c>
      <c r="C24" s="612"/>
      <c r="D24" s="283" t="str">
        <f t="shared" si="0"/>
        <v>NG</v>
      </c>
      <c r="E24" s="288" t="str" cm="1">
        <f t="array" ref="E24">_xlfn.TEXTJOIN("",TRUE,IF(ISTEXT('【PVリサイクル】(問９～10）'!Q4:Q20),'【PVリサイクル】(問９～10）'!Q4:Q20,""))</f>
        <v>排出枚数を入力してください/排出枚数の合計を入力してください/</v>
      </c>
      <c r="F24" s="62"/>
      <c r="G24" s="279"/>
    </row>
    <row r="25" spans="1:7" s="281" customFormat="1" ht="40.9" customHeight="1">
      <c r="A25" s="279"/>
      <c r="B25" s="611" t="s">
        <v>1096</v>
      </c>
      <c r="C25" s="612"/>
      <c r="D25" s="283" t="str">
        <f t="shared" si="0"/>
        <v>NG</v>
      </c>
      <c r="E25" s="288" t="str" cm="1">
        <f t="array" ref="E25">_xlfn.TEXTJOIN("",TRUE,IF(ISTEXT('【PVリサイクル】(問９～10）'!Q21:Q59),'【PVリサイクル】(問９～10）'!Q21:Q59,""))</f>
        <v>排出量を入力してください/</v>
      </c>
      <c r="F25" s="62"/>
      <c r="G25" s="279"/>
    </row>
    <row r="26" spans="1:7" s="281" customFormat="1" ht="123" customHeight="1">
      <c r="A26" s="279"/>
      <c r="B26" s="611" t="s">
        <v>1224</v>
      </c>
      <c r="C26" s="612"/>
      <c r="D26" s="283" t="str">
        <f t="shared" si="0"/>
        <v>OK</v>
      </c>
      <c r="E26" s="288" t="str" cm="1">
        <f t="array" ref="E26">_xlfn.TEXTJOIN("",TRUE,IF(ISTEXT('【PVリサイクル】(問９～10）'!Q60:Q127),'【PVリサイクル】(問９～10）'!Q60:Q127,""))</f>
        <v/>
      </c>
      <c r="F26" s="62"/>
      <c r="G26" s="279"/>
    </row>
    <row r="27" spans="1:7" s="281" customFormat="1" ht="40.15" customHeight="1">
      <c r="A27" s="279"/>
      <c r="B27" s="611" t="s">
        <v>1225</v>
      </c>
      <c r="C27" s="612"/>
      <c r="D27" s="283" t="str">
        <f t="shared" si="0"/>
        <v>NG</v>
      </c>
      <c r="E27" s="288" t="str" cm="1">
        <f t="array" ref="E27">_xlfn.TEXTJOIN("",TRUE,IF(ISTEXT('【PVリサイクル】(問９～10）'!Q128:Q140),'【PVリサイクル】(問９～10）'!Q128:Q140,""))</f>
        <v>回答を選択してください/</v>
      </c>
      <c r="F27" s="62"/>
      <c r="G27" s="279"/>
    </row>
    <row r="28" spans="1:7" s="281" customFormat="1" ht="40.15" customHeight="1">
      <c r="A28" s="279"/>
      <c r="B28" s="611" t="s">
        <v>349</v>
      </c>
      <c r="C28" s="612"/>
      <c r="D28" s="283" t="str">
        <f t="shared" si="0"/>
        <v>NG</v>
      </c>
      <c r="E28" s="288" t="str" cm="1">
        <f t="array" ref="E28">_xlfn.TEXTJOIN("",TRUE,IF(ISTEXT('【中間処理費用】（問11）'!S4:S19),'【中間処理費用】（問11）'!S4:S19,""))</f>
        <v>中間処理費用を入力してください/</v>
      </c>
      <c r="F28" s="62"/>
      <c r="G28" s="279"/>
    </row>
    <row r="29" spans="1:7" s="281" customFormat="1" ht="40.15" customHeight="1">
      <c r="A29" s="279"/>
      <c r="B29" s="611" t="s">
        <v>1227</v>
      </c>
      <c r="C29" s="612"/>
      <c r="D29" s="283" t="str">
        <f t="shared" si="0"/>
        <v>NG</v>
      </c>
      <c r="E29" s="288" t="str" cm="1">
        <f t="array" ref="E29">_xlfn.TEXTJOIN("",TRUE,IF(ISTEXT('【中間処理費用】（問11）'!S20:S25),'【中間処理費用】（問11）'!S20:S25,""))</f>
        <v>公表の可否を選択してください/</v>
      </c>
      <c r="F29" s="62"/>
      <c r="G29" s="279"/>
    </row>
    <row r="30" spans="1:7" s="281" customFormat="1" ht="186.6" customHeight="1">
      <c r="A30" s="279"/>
      <c r="B30" s="611" t="s">
        <v>1228</v>
      </c>
      <c r="C30" s="612"/>
      <c r="D30" s="283" t="str">
        <f t="shared" si="0"/>
        <v>NG</v>
      </c>
      <c r="E30" s="288" t="str" cm="1">
        <f t="array" ref="E30">_xlfn.TEXTJOIN("",TRUE,IF(ISTEXT('【中間処理費用】（問11）'!S26:S50),'【中間処理費用】（問11）'!S26:S50,""))</f>
        <v>選択肢1.の影響度を1つ選択してください/選択肢2.の影響度を1つ選択してください/選択肢3.の影響度を1つ選択してください/選択肢4.の影響度を1つ選択してください/選択肢5.の影響度を1つ選択してください/選択肢6.の影響度を1つ選択してください/選択肢7-1.の影響度を1つ選択してください/選択肢7-2.の影響度を1つ選択してください/選択肢8.の影響度を1つ選択してください/選択肢9.の影響度を1つ選択してください/選択肢10.の影響度を1つ選択してください/選択肢11.の影響度を1つ選択してください/選択肢12.の影響度を1つ選択してください/選択肢13.の影響度を1つ選択してください/選択肢14.の影響度を1つ選択してください/選択肢15.の影響度を1つ選択してください/選択肢16.の影響度を1つ選択してください/</v>
      </c>
      <c r="F30" s="62"/>
      <c r="G30" s="279"/>
    </row>
    <row r="31" spans="1:7" s="281" customFormat="1" ht="40.15" customHeight="1">
      <c r="A31" s="279"/>
      <c r="B31" s="611" t="s">
        <v>1230</v>
      </c>
      <c r="C31" s="612"/>
      <c r="D31" s="283" t="str">
        <f t="shared" si="0"/>
        <v>NG</v>
      </c>
      <c r="E31" s="288" t="str" cm="1">
        <f t="array" ref="E31">_xlfn.TEXTJOIN("",TRUE,IF(ISTEXT('【汎用的な処理】（問12～13）'!O4:O9),'【汎用的な処理】（問12～13）'!O4:O9,""))</f>
        <v>いずれか1つ選択してください/</v>
      </c>
      <c r="F31" s="62"/>
      <c r="G31" s="279"/>
    </row>
    <row r="32" spans="1:7" s="281" customFormat="1" ht="40.15" customHeight="1">
      <c r="A32" s="279"/>
      <c r="B32" s="611" t="s">
        <v>1231</v>
      </c>
      <c r="C32" s="612"/>
      <c r="D32" s="283" t="str">
        <f t="shared" si="0"/>
        <v>OK</v>
      </c>
      <c r="E32" s="288" t="str" cm="1">
        <f t="array" ref="E32">_xlfn.TEXTJOIN("",TRUE,IF(ISTEXT('【汎用的な処理】（問12～13）'!O10:O21),'【汎用的な処理】（問12～13）'!O10:O21,""))</f>
        <v/>
      </c>
      <c r="F32" s="62"/>
      <c r="G32" s="279"/>
    </row>
    <row r="33" spans="1:7" s="281" customFormat="1" ht="40.15" customHeight="1">
      <c r="A33" s="279"/>
      <c r="B33" s="611" t="s">
        <v>1232</v>
      </c>
      <c r="C33" s="612"/>
      <c r="D33" s="283" t="str">
        <f t="shared" si="0"/>
        <v>OK</v>
      </c>
      <c r="E33" s="288" t="str" cm="1">
        <f t="array" ref="E33">_xlfn.TEXTJOIN("",TRUE,IF(ISTEXT('【汎用的な処理】（問12～13）'!O22:O31),'【汎用的な処理】（問12～13）'!O22:O31,""))</f>
        <v/>
      </c>
      <c r="F33" s="62"/>
      <c r="G33" s="279"/>
    </row>
    <row r="34" spans="1:7" s="281" customFormat="1" ht="40.15" customHeight="1">
      <c r="A34" s="279"/>
      <c r="B34" s="611" t="s">
        <v>1233</v>
      </c>
      <c r="C34" s="612"/>
      <c r="D34" s="283" t="str">
        <f t="shared" si="0"/>
        <v>OK</v>
      </c>
      <c r="E34" s="288" t="str" cm="1">
        <f t="array" ref="E34">_xlfn.TEXTJOIN("",TRUE,IF(ISTEXT('【汎用的な処理】（問12～13）'!O32:O41),'【汎用的な処理】（問12～13）'!O32:O41,""))</f>
        <v/>
      </c>
      <c r="F34" s="62"/>
      <c r="G34" s="279"/>
    </row>
    <row r="35" spans="1:7" s="281" customFormat="1" ht="40.15" customHeight="1">
      <c r="A35" s="279"/>
      <c r="B35" s="611" t="s">
        <v>1234</v>
      </c>
      <c r="C35" s="612"/>
      <c r="D35" s="283" t="str">
        <f t="shared" si="0"/>
        <v>OK</v>
      </c>
      <c r="E35" s="288" t="str" cm="1">
        <f t="array" ref="E35">_xlfn.TEXTJOIN("",TRUE,IF(ISTEXT('【汎用的な処理】（問12～13）'!O42:O53),'【汎用的な処理】（問12～13）'!O42:O53,""))</f>
        <v/>
      </c>
      <c r="F35" s="62"/>
      <c r="G35" s="279"/>
    </row>
    <row r="36" spans="1:7" s="281" customFormat="1" ht="40.15" customHeight="1">
      <c r="A36" s="279"/>
      <c r="B36" s="611" t="s">
        <v>1097</v>
      </c>
      <c r="C36" s="612"/>
      <c r="D36" s="283" t="str">
        <f t="shared" si="0"/>
        <v>NG</v>
      </c>
      <c r="E36" s="288" t="str" cm="1">
        <f t="array" ref="E36">_xlfn.TEXTJOIN("",TRUE,IF(ISTEXT('【汎用的な処理】（問12～13）'!O54:O67),'【汎用的な処理】（問12～13）'!O54:O67,""))</f>
        <v>いずれか1つ以上選択してください/</v>
      </c>
      <c r="F36" s="62"/>
      <c r="G36" s="279"/>
    </row>
    <row r="37" spans="1:7" s="281" customFormat="1" ht="40.15" customHeight="1">
      <c r="A37" s="279"/>
      <c r="B37" s="611" t="s">
        <v>1098</v>
      </c>
      <c r="C37" s="612"/>
      <c r="D37" s="283" t="str">
        <f t="shared" si="0"/>
        <v>NG</v>
      </c>
      <c r="E37" s="288" t="str" cm="1">
        <f t="array" ref="E37">_xlfn.TEXTJOIN("",TRUE,IF(ISTEXT('【収集運搬費用】（問14～18）'!R5:R13),'【収集運搬費用】（問14～18）'!R5:R13,""))</f>
        <v>収集運搬方法を選択してください/</v>
      </c>
      <c r="F37" s="62"/>
      <c r="G37" s="279"/>
    </row>
    <row r="38" spans="1:7" s="281" customFormat="1" ht="40.15" customHeight="1">
      <c r="A38" s="279"/>
      <c r="B38" s="611" t="s">
        <v>1236</v>
      </c>
      <c r="C38" s="612"/>
      <c r="D38" s="283" t="str">
        <f t="shared" si="0"/>
        <v>NG</v>
      </c>
      <c r="E38" s="288" t="str" cm="1">
        <f t="array" ref="E38">_xlfn.TEXTJOIN("",TRUE,IF(ISTEXT('【収集運搬費用】（問14～18）'!R14:R43),'【収集運搬費用】（問14～18）'!R14:R43,""))</f>
        <v>2023～2025年度で直近順に最大５つまで回答を記入してください/</v>
      </c>
      <c r="F38" s="62"/>
      <c r="G38" s="279"/>
    </row>
    <row r="39" spans="1:7" s="281" customFormat="1" ht="40.15" customHeight="1">
      <c r="A39" s="279"/>
      <c r="B39" s="611" t="s">
        <v>1237</v>
      </c>
      <c r="C39" s="612"/>
      <c r="D39" s="283" t="str">
        <f t="shared" si="0"/>
        <v>NG</v>
      </c>
      <c r="E39" s="288" t="str" cm="1">
        <f t="array" ref="E39">_xlfn.TEXTJOIN("",TRUE,IF(ISTEXT('【収集運搬費用】（問14～18）'!R44:R50),'【収集運搬費用】（問14～18）'!R44:R50,""))</f>
        <v>提出可否を選択してください/</v>
      </c>
      <c r="F39" s="62"/>
      <c r="G39" s="279"/>
    </row>
    <row r="40" spans="1:7" s="281" customFormat="1" ht="40.15" customHeight="1">
      <c r="A40" s="279"/>
      <c r="B40" s="611" t="s">
        <v>1099</v>
      </c>
      <c r="C40" s="612"/>
      <c r="D40" s="283" t="str">
        <f t="shared" si="0"/>
        <v>NG</v>
      </c>
      <c r="E40" s="288" t="str" cm="1">
        <f t="array" ref="E40">_xlfn.TEXTJOIN("",TRUE,IF(ISTEXT('【収集運搬費用】（問14～18）'!R51:R60),'【収集運搬費用】（問14～18）'!R51:R60,""))</f>
        <v>期間を選択してください/</v>
      </c>
      <c r="F40" s="62"/>
      <c r="G40" s="279"/>
    </row>
    <row r="41" spans="1:7" s="281" customFormat="1" ht="40.15" customHeight="1">
      <c r="A41" s="279"/>
      <c r="B41" s="611" t="s">
        <v>1100</v>
      </c>
      <c r="C41" s="612"/>
      <c r="D41" s="283" t="str">
        <f t="shared" si="0"/>
        <v>OK</v>
      </c>
      <c r="E41" s="288" t="str" cm="1">
        <f t="array" ref="E41">_xlfn.TEXTJOIN("",TRUE,IF(ISTEXT('【収集運搬費用】（問14～18）'!R61:R71),'【収集運搬費用】（問14～18）'!R61:R71,""))</f>
        <v/>
      </c>
      <c r="F41" s="62"/>
      <c r="G41" s="279"/>
    </row>
    <row r="42" spans="1:7" s="281" customFormat="1" ht="40.15" customHeight="1">
      <c r="A42" s="279"/>
      <c r="B42" s="611" t="s">
        <v>1101</v>
      </c>
      <c r="C42" s="612"/>
      <c r="D42" s="283" t="str">
        <f t="shared" si="0"/>
        <v>NG</v>
      </c>
      <c r="E42" s="288" t="str" cm="1">
        <f t="array" ref="E42">_xlfn.TEXTJOIN("",TRUE,IF(ISTEXT('【収集運搬費用】（問14～18）'!R72:R84),'【収集運搬費用】（問14～18）'!R72:R84,""))</f>
        <v>収集運搬方法を選択してください/</v>
      </c>
      <c r="F42" s="62"/>
      <c r="G42" s="279"/>
    </row>
    <row r="43" spans="1:7" s="281" customFormat="1" ht="40.15" customHeight="1">
      <c r="A43" s="279"/>
      <c r="B43" s="611" t="s">
        <v>1102</v>
      </c>
      <c r="C43" s="612"/>
      <c r="D43" s="283" t="str">
        <f t="shared" si="0"/>
        <v>NG</v>
      </c>
      <c r="E43" s="288" t="str" cm="1">
        <f t="array" ref="E43">_xlfn.TEXTJOIN("",TRUE,IF(ISTEXT('【リユース】（問19～26）'!W4:W13),'【リユース】（問19～26）'!W4:W13,""))</f>
        <v>受入形態を選択してください/</v>
      </c>
      <c r="F43" s="62"/>
      <c r="G43" s="279"/>
    </row>
    <row r="44" spans="1:7" s="281" customFormat="1" ht="40.9" customHeight="1">
      <c r="A44" s="279"/>
      <c r="B44" s="611" t="s">
        <v>448</v>
      </c>
      <c r="C44" s="612"/>
      <c r="D44" s="283" t="str">
        <f t="shared" si="0"/>
        <v>OK</v>
      </c>
      <c r="E44" s="288" t="str" cm="1">
        <f t="array" ref="E44">_xlfn.TEXTJOIN("",TRUE,IF(ISTEXT('【リユース】（問19～26）'!W17:W30),'【リユース】（問19～26）'!W17:W30,""))</f>
        <v/>
      </c>
      <c r="F44" s="62"/>
      <c r="G44" s="279"/>
    </row>
    <row r="45" spans="1:7" s="281" customFormat="1" ht="40.9" customHeight="1">
      <c r="A45" s="279"/>
      <c r="B45" s="611" t="s">
        <v>1239</v>
      </c>
      <c r="C45" s="612"/>
      <c r="D45" s="283" t="str">
        <f t="shared" si="0"/>
        <v>OK</v>
      </c>
      <c r="E45" s="288" t="str" cm="1">
        <f t="array" ref="E45">_xlfn.TEXTJOIN("",TRUE,IF(ISTEXT('【リユース】（問19～26）'!W31:W65),'【リユース】（問19～26）'!W31:W65,""))</f>
        <v/>
      </c>
      <c r="F45" s="62"/>
      <c r="G45" s="279"/>
    </row>
    <row r="46" spans="1:7" s="281" customFormat="1" ht="40.9" customHeight="1">
      <c r="A46" s="279"/>
      <c r="B46" s="611" t="s">
        <v>490</v>
      </c>
      <c r="C46" s="612"/>
      <c r="D46" s="283" t="str">
        <f t="shared" si="0"/>
        <v>OK</v>
      </c>
      <c r="E46" s="288" t="str" cm="1">
        <f t="array" ref="E46">_xlfn.TEXTJOIN("",TRUE,IF(ISTEXT('【リユース】（問19～26）'!W66:W95),'【リユース】（問19～26）'!W66:W95,""))</f>
        <v/>
      </c>
      <c r="F46" s="62"/>
      <c r="G46" s="279"/>
    </row>
    <row r="47" spans="1:7" s="281" customFormat="1" ht="40.9" customHeight="1">
      <c r="A47" s="279"/>
      <c r="B47" s="611" t="s">
        <v>1241</v>
      </c>
      <c r="C47" s="612"/>
      <c r="D47" s="283" t="str">
        <f t="shared" si="0"/>
        <v>OK</v>
      </c>
      <c r="E47" s="286"/>
      <c r="F47" s="62"/>
      <c r="G47" s="279"/>
    </row>
    <row r="48" spans="1:7" s="281" customFormat="1" ht="40.9" customHeight="1">
      <c r="A48" s="279"/>
      <c r="B48" s="611" t="s">
        <v>1242</v>
      </c>
      <c r="C48" s="612"/>
      <c r="D48" s="283" t="str">
        <f t="shared" si="0"/>
        <v>OK</v>
      </c>
      <c r="E48" s="288" t="str" cm="1">
        <f t="array" ref="E48">_xlfn.TEXTJOIN("",TRUE,IF(ISTEXT('【リユース】（問19～26）'!W102:W113),'【リユース】（問19～26）'!W102:W113,""))</f>
        <v/>
      </c>
      <c r="F48" s="62"/>
      <c r="G48" s="279"/>
    </row>
    <row r="49" spans="1:7" s="281" customFormat="1" ht="40.9" customHeight="1">
      <c r="A49" s="279"/>
      <c r="B49" s="611" t="s">
        <v>1243</v>
      </c>
      <c r="C49" s="612"/>
      <c r="D49" s="283" t="str">
        <f t="shared" si="0"/>
        <v>OK</v>
      </c>
      <c r="E49" s="288" t="str" cm="1">
        <f t="array" ref="E49">_xlfn.TEXTJOIN("",TRUE,IF(ISTEXT('【リユース】（問19～26）'!W114:W139),'【リユース】（問19～26）'!W114:W139,""))</f>
        <v/>
      </c>
      <c r="F49" s="62"/>
      <c r="G49" s="279"/>
    </row>
    <row r="50" spans="1:7" s="281" customFormat="1" ht="40.9" customHeight="1">
      <c r="A50" s="279"/>
      <c r="B50" s="611" t="s">
        <v>1244</v>
      </c>
      <c r="C50" s="612"/>
      <c r="D50" s="283" t="str">
        <f t="shared" si="0"/>
        <v>OK</v>
      </c>
      <c r="E50" s="288" t="str" cm="1">
        <f t="array" ref="E50">_xlfn.TEXTJOIN("",TRUE,IF(ISTEXT('【リユース】（問19～26）'!W140:W166),'【リユース】（問19～26）'!W140:W166,""))</f>
        <v/>
      </c>
      <c r="F50" s="62"/>
      <c r="G50" s="279"/>
    </row>
    <row r="51" spans="1:7" s="281" customFormat="1" ht="40.9" customHeight="1">
      <c r="A51" s="279"/>
      <c r="B51" s="611" t="s">
        <v>552</v>
      </c>
      <c r="C51" s="612"/>
      <c r="D51" s="283" t="str">
        <f t="shared" si="0"/>
        <v>OK</v>
      </c>
      <c r="E51" s="288" t="str" cm="1">
        <f t="array" ref="E51">_xlfn.TEXTJOIN("",TRUE,IF(ISTEXT('【リユース】（問19～26）'!W167:W190),'【リユース】（問19～26）'!W167:W190,""))</f>
        <v/>
      </c>
      <c r="F51" s="62"/>
      <c r="G51" s="279"/>
    </row>
    <row r="52" spans="1:7" s="281" customFormat="1" ht="40.9" customHeight="1">
      <c r="A52" s="279"/>
      <c r="B52" s="611" t="s">
        <v>1246</v>
      </c>
      <c r="C52" s="612"/>
      <c r="D52" s="283" t="str">
        <f t="shared" si="0"/>
        <v>OK</v>
      </c>
      <c r="E52" s="286"/>
      <c r="F52" s="62"/>
      <c r="G52" s="279"/>
    </row>
    <row r="53" spans="1:7" s="281" customFormat="1" ht="40.9" customHeight="1">
      <c r="A53" s="279"/>
      <c r="B53" s="611" t="s">
        <v>1247</v>
      </c>
      <c r="C53" s="612"/>
      <c r="D53" s="283" t="str">
        <f t="shared" si="0"/>
        <v>OK</v>
      </c>
      <c r="E53" s="288" t="str" cm="1">
        <f t="array" ref="E53">_xlfn.TEXTJOIN("",TRUE,IF(ISTEXT('【リユース】（問19～26）'!W197:W212),'【リユース】（問19～26）'!W197:W212,""))</f>
        <v/>
      </c>
      <c r="F53" s="62"/>
      <c r="G53" s="279"/>
    </row>
    <row r="54" spans="1:7" s="281" customFormat="1" ht="40.9" customHeight="1">
      <c r="A54" s="279"/>
      <c r="B54" s="611" t="s">
        <v>1248</v>
      </c>
      <c r="C54" s="612"/>
      <c r="D54" s="283" t="str">
        <f t="shared" si="0"/>
        <v>OK</v>
      </c>
      <c r="E54" s="288" t="str" cm="1">
        <f t="array" ref="E54">_xlfn.TEXTJOIN("",TRUE,IF(ISTEXT('【リユース】（問19～26）'!W213:W239),'【リユース】（問19～26）'!W213:W239,""))</f>
        <v/>
      </c>
      <c r="F54" s="62"/>
      <c r="G54" s="279"/>
    </row>
    <row r="55" spans="1:7" s="281" customFormat="1" ht="40.9" customHeight="1">
      <c r="A55" s="279"/>
      <c r="B55" s="611" t="s">
        <v>1249</v>
      </c>
      <c r="C55" s="612"/>
      <c r="D55" s="283" t="str">
        <f t="shared" si="0"/>
        <v>OK</v>
      </c>
      <c r="E55" s="288" t="str" cm="1">
        <f t="array" ref="E55">_xlfn.TEXTJOIN("",TRUE,IF(ISTEXT('【リユース】（問19～26）'!W240:W266),'【リユース】（問19～26）'!W240:W266,""))</f>
        <v/>
      </c>
      <c r="F55" s="62"/>
      <c r="G55" s="279"/>
    </row>
    <row r="56" spans="1:7" s="281" customFormat="1" ht="40.9" customHeight="1">
      <c r="A56" s="279"/>
      <c r="B56" s="610" t="s">
        <v>570</v>
      </c>
      <c r="C56" s="610"/>
      <c r="D56" s="283" t="str">
        <f t="shared" si="0"/>
        <v>OK</v>
      </c>
      <c r="E56" s="286"/>
      <c r="F56" s="62"/>
      <c r="G56" s="279"/>
    </row>
    <row r="57" spans="1:7" s="281" customFormat="1" ht="40.9" customHeight="1">
      <c r="A57" s="279"/>
      <c r="B57" s="610" t="s">
        <v>1251</v>
      </c>
      <c r="C57" s="610"/>
      <c r="D57" s="283" t="str">
        <f t="shared" si="0"/>
        <v>OK</v>
      </c>
      <c r="E57" s="286"/>
      <c r="F57" s="62"/>
      <c r="G57" s="279"/>
    </row>
    <row r="58" spans="1:7" s="281" customFormat="1" ht="40.9" customHeight="1">
      <c r="A58" s="279"/>
      <c r="B58" s="610" t="s">
        <v>1252</v>
      </c>
      <c r="C58" s="610"/>
      <c r="D58" s="283" t="str">
        <f t="shared" si="0"/>
        <v>OK</v>
      </c>
      <c r="E58" s="286"/>
      <c r="F58" s="62"/>
      <c r="G58" s="279"/>
    </row>
    <row r="59" spans="1:7" s="281" customFormat="1" ht="40.15" customHeight="1">
      <c r="A59" s="279"/>
      <c r="B59" s="610" t="s">
        <v>1253</v>
      </c>
      <c r="C59" s="610"/>
      <c r="D59" s="283" t="str">
        <f t="shared" si="0"/>
        <v>OK</v>
      </c>
      <c r="E59" s="286"/>
      <c r="F59" s="62"/>
      <c r="G59" s="279"/>
    </row>
    <row r="60" spans="1:7" s="281" customFormat="1" ht="40.15" customHeight="1">
      <c r="A60" s="279"/>
      <c r="B60" s="611" t="s">
        <v>578</v>
      </c>
      <c r="C60" s="612"/>
      <c r="D60" s="283" t="str">
        <f t="shared" si="0"/>
        <v>NG</v>
      </c>
      <c r="E60" s="288" t="str" cm="1">
        <f t="array" ref="E60">_xlfn.TEXTJOIN("",TRUE,IF(ISTEXT('【リユース】（問19～26）'!W289:W294),'【リユース】（問19～26）'!W289:W294,""))</f>
        <v>リユース不可時の対応を入力してください/</v>
      </c>
      <c r="F60" s="62"/>
      <c r="G60" s="279"/>
    </row>
    <row r="61" spans="1:7" s="281" customFormat="1" ht="40.15" customHeight="1">
      <c r="A61" s="279"/>
      <c r="B61" s="611" t="s">
        <v>1167</v>
      </c>
      <c r="C61" s="612"/>
      <c r="D61" s="283" t="str">
        <f t="shared" si="0"/>
        <v>NG</v>
      </c>
      <c r="E61" s="288" t="str" cm="1">
        <f t="array" ref="E61">_xlfn.TEXTJOIN("",TRUE,IF(ISTEXT('【リユース】（問19～26）'!W295:W309),'【リユース】（問19～26）'!W295:W309,""))</f>
        <v>いずれかを選択してください/</v>
      </c>
      <c r="F61" s="62"/>
      <c r="G61" s="279"/>
    </row>
    <row r="62" spans="1:7" s="281" customFormat="1" ht="40.15" customHeight="1">
      <c r="A62" s="279"/>
      <c r="B62" s="610" t="s">
        <v>1256</v>
      </c>
      <c r="C62" s="610"/>
      <c r="D62" s="283" t="str">
        <f t="shared" si="0"/>
        <v>NG</v>
      </c>
      <c r="E62" s="288" t="str" cm="1">
        <f t="array" ref="E62">_xlfn.TEXTJOIN("",TRUE,IF(ISTEXT('【リユース】（問19～26）'!W310:W320),'【リユース】（問19～26）'!W310:W320,""))</f>
        <v>費用負担方法を選択してください/</v>
      </c>
      <c r="F62" s="62"/>
      <c r="G62" s="279"/>
    </row>
    <row r="63" spans="1:7" s="281" customFormat="1" ht="39.6" customHeight="1">
      <c r="A63" s="279"/>
      <c r="B63" s="610" t="s">
        <v>1257</v>
      </c>
      <c r="C63" s="610"/>
      <c r="D63" s="289" t="str">
        <f>IF(E63="","OK","NG")</f>
        <v>NG</v>
      </c>
      <c r="E63" s="287" t="str" cm="1">
        <f t="array" ref="E63">_xlfn.TEXTJOIN("",TRUE,IF(ISTEXT('【リユース】（問19～26）'!W321:W336),'【リユース】（問19～26）'!W321:W336,""))</f>
        <v>いずれか1つ以上選択してください/</v>
      </c>
      <c r="F63" s="61"/>
      <c r="G63" s="279"/>
    </row>
    <row r="64" spans="1:7" ht="39.6" hidden="1" customHeight="1">
      <c r="B64" s="620"/>
      <c r="C64" s="620"/>
      <c r="D64" s="64"/>
      <c r="E64" s="65"/>
      <c r="F64" s="81"/>
    </row>
    <row r="65" spans="2:6" ht="39.6" hidden="1" customHeight="1">
      <c r="B65" s="619"/>
      <c r="C65" s="619"/>
      <c r="D65" s="63"/>
      <c r="E65" s="60"/>
      <c r="F65" s="80"/>
    </row>
    <row r="66" spans="2:6" ht="39.6" hidden="1" customHeight="1">
      <c r="B66" s="619"/>
      <c r="C66" s="619"/>
      <c r="D66" s="63"/>
      <c r="E66" s="60"/>
      <c r="F66" s="80"/>
    </row>
    <row r="67" spans="2:6" ht="39.6" hidden="1" customHeight="1">
      <c r="B67" s="619"/>
      <c r="C67" s="619"/>
      <c r="D67" s="63"/>
      <c r="E67" s="60"/>
      <c r="F67" s="80"/>
    </row>
    <row r="68" spans="2:6" ht="39.6" hidden="1" customHeight="1">
      <c r="B68" s="619"/>
      <c r="C68" s="619"/>
      <c r="D68" s="63"/>
      <c r="E68" s="60"/>
      <c r="F68" s="80"/>
    </row>
    <row r="69" spans="2:6" ht="39.6" hidden="1" customHeight="1">
      <c r="B69" s="619"/>
      <c r="C69" s="619"/>
      <c r="D69" s="63"/>
      <c r="E69" s="60"/>
      <c r="F69" s="80"/>
    </row>
    <row r="70" spans="2:6" ht="39.6" hidden="1" customHeight="1">
      <c r="B70" s="619"/>
      <c r="C70" s="619"/>
      <c r="D70" s="63"/>
      <c r="E70" s="60"/>
      <c r="F70" s="80"/>
    </row>
    <row r="71" spans="2:6" ht="39.6" hidden="1" customHeight="1">
      <c r="B71" s="619"/>
      <c r="C71" s="619"/>
      <c r="D71" s="63"/>
      <c r="E71" s="60"/>
      <c r="F71" s="80"/>
    </row>
    <row r="72" spans="2:6" ht="39.6" hidden="1" customHeight="1">
      <c r="B72" s="619"/>
      <c r="C72" s="619"/>
      <c r="D72" s="63"/>
      <c r="E72" s="60"/>
      <c r="F72" s="80"/>
    </row>
    <row r="73" spans="2:6" ht="39.6" hidden="1" customHeight="1">
      <c r="B73" s="619"/>
      <c r="C73" s="619"/>
      <c r="D73" s="63"/>
      <c r="E73" s="60"/>
      <c r="F73" s="80"/>
    </row>
    <row r="74" spans="2:6" ht="39.6" hidden="1" customHeight="1">
      <c r="B74" s="619"/>
      <c r="C74" s="619"/>
      <c r="D74" s="63"/>
      <c r="E74" s="60"/>
      <c r="F74" s="80"/>
    </row>
    <row r="75" spans="2:6" ht="39.6" hidden="1" customHeight="1">
      <c r="B75" s="619"/>
      <c r="C75" s="619"/>
      <c r="D75" s="63"/>
      <c r="E75" s="60"/>
      <c r="F75" s="80"/>
    </row>
    <row r="76" spans="2:6" ht="39.6" hidden="1" customHeight="1">
      <c r="B76" s="619"/>
      <c r="C76" s="619"/>
      <c r="D76" s="63"/>
      <c r="E76" s="60"/>
      <c r="F76" s="80"/>
    </row>
    <row r="77" spans="2:6" ht="39.6" hidden="1" customHeight="1">
      <c r="B77" s="619"/>
      <c r="C77" s="619"/>
      <c r="D77" s="63"/>
      <c r="E77" s="60"/>
      <c r="F77" s="80"/>
    </row>
    <row r="78" spans="2:6" ht="39.6" hidden="1" customHeight="1">
      <c r="B78" s="619"/>
      <c r="C78" s="619"/>
      <c r="D78" s="63"/>
      <c r="E78" s="60"/>
      <c r="F78" s="80"/>
    </row>
    <row r="79" spans="2:6" ht="39.6" hidden="1" customHeight="1">
      <c r="B79" s="619"/>
      <c r="C79" s="619"/>
      <c r="D79" s="63"/>
      <c r="E79" s="60"/>
      <c r="F79" s="80"/>
    </row>
    <row r="80" spans="2:6" ht="39.6" hidden="1" customHeight="1">
      <c r="B80" s="619"/>
      <c r="C80" s="619"/>
      <c r="D80" s="63"/>
      <c r="E80" s="60"/>
      <c r="F80" s="80"/>
    </row>
    <row r="81" spans="2:6" ht="39.6" hidden="1" customHeight="1">
      <c r="B81" s="619"/>
      <c r="C81" s="619"/>
      <c r="D81" s="63"/>
      <c r="E81" s="60"/>
      <c r="F81" s="80"/>
    </row>
    <row r="82" spans="2:6" ht="39.6" hidden="1" customHeight="1">
      <c r="B82" s="619"/>
      <c r="C82" s="619"/>
      <c r="D82" s="63"/>
      <c r="E82" s="60"/>
      <c r="F82" s="80"/>
    </row>
    <row r="83" spans="2:6" ht="39.6" hidden="1" customHeight="1">
      <c r="B83" s="619"/>
      <c r="C83" s="619"/>
      <c r="D83" s="63"/>
      <c r="E83" s="60"/>
      <c r="F83" s="80"/>
    </row>
    <row r="84" spans="2:6" ht="39.6" hidden="1" customHeight="1">
      <c r="B84" s="619"/>
      <c r="C84" s="619"/>
      <c r="D84" s="63"/>
      <c r="E84" s="60"/>
      <c r="F84" s="80"/>
    </row>
    <row r="85" spans="2:6" ht="39.6" hidden="1" customHeight="1">
      <c r="B85" s="619"/>
      <c r="C85" s="619"/>
      <c r="D85" s="63"/>
      <c r="E85" s="60"/>
      <c r="F85" s="80"/>
    </row>
    <row r="86" spans="2:6" ht="39.6" hidden="1" customHeight="1">
      <c r="B86" s="619"/>
      <c r="C86" s="619"/>
      <c r="D86" s="63"/>
      <c r="E86" s="60"/>
      <c r="F86" s="80"/>
    </row>
    <row r="87" spans="2:6" ht="39.6" hidden="1" customHeight="1">
      <c r="B87" s="619"/>
      <c r="C87" s="619"/>
      <c r="D87" s="63"/>
      <c r="E87" s="60"/>
      <c r="F87" s="80"/>
    </row>
    <row r="88" spans="2:6" ht="39.6" hidden="1" customHeight="1">
      <c r="B88" s="619"/>
      <c r="C88" s="619"/>
      <c r="D88" s="63"/>
      <c r="E88" s="60"/>
      <c r="F88" s="80"/>
    </row>
    <row r="89" spans="2:6" ht="39.6" hidden="1" customHeight="1">
      <c r="B89" s="619"/>
      <c r="C89" s="619"/>
      <c r="D89" s="63"/>
      <c r="E89" s="60"/>
      <c r="F89" s="80"/>
    </row>
  </sheetData>
  <sheetProtection algorithmName="SHA-512" hashValue="U0sVCkwsfE9h725z/T0V8l4yA/d6Hc6eRvgePCPDWIkGV2uyfrrVCmOQ4zArEWgCTIuyIXN/QiN5MyaaXXabzQ==" saltValue="WK+ihowgqmwb9VWaNM7KbA==" spinCount="100000" sheet="1" formatRows="0"/>
  <mergeCells count="87">
    <mergeCell ref="B85:C85"/>
    <mergeCell ref="B86:C86"/>
    <mergeCell ref="B87:C87"/>
    <mergeCell ref="B88:C88"/>
    <mergeCell ref="B89:C89"/>
    <mergeCell ref="B84:C84"/>
    <mergeCell ref="B73:C73"/>
    <mergeCell ref="B74:C74"/>
    <mergeCell ref="B75:C75"/>
    <mergeCell ref="B76:C76"/>
    <mergeCell ref="B77:C77"/>
    <mergeCell ref="B78:C78"/>
    <mergeCell ref="B79:C79"/>
    <mergeCell ref="B80:C80"/>
    <mergeCell ref="B81:C81"/>
    <mergeCell ref="B82:C82"/>
    <mergeCell ref="B83:C83"/>
    <mergeCell ref="B72:C72"/>
    <mergeCell ref="B64:C64"/>
    <mergeCell ref="B65:C65"/>
    <mergeCell ref="B66:C66"/>
    <mergeCell ref="B61:C61"/>
    <mergeCell ref="B63:C63"/>
    <mergeCell ref="B67:C67"/>
    <mergeCell ref="B68:C68"/>
    <mergeCell ref="B69:C69"/>
    <mergeCell ref="B70:C70"/>
    <mergeCell ref="B71:C71"/>
    <mergeCell ref="B46:C46"/>
    <mergeCell ref="B51:C51"/>
    <mergeCell ref="B56:C56"/>
    <mergeCell ref="B45:C45"/>
    <mergeCell ref="B47:C47"/>
    <mergeCell ref="B48:C48"/>
    <mergeCell ref="B49:C49"/>
    <mergeCell ref="B40:C40"/>
    <mergeCell ref="B41:C41"/>
    <mergeCell ref="B42:C42"/>
    <mergeCell ref="B43:C43"/>
    <mergeCell ref="B44:C44"/>
    <mergeCell ref="B31:C31"/>
    <mergeCell ref="B17:C17"/>
    <mergeCell ref="B18:C18"/>
    <mergeCell ref="B19:C19"/>
    <mergeCell ref="B20:C20"/>
    <mergeCell ref="B21:C21"/>
    <mergeCell ref="B22:C22"/>
    <mergeCell ref="B23:C23"/>
    <mergeCell ref="B24:C24"/>
    <mergeCell ref="B25:C25"/>
    <mergeCell ref="B26:C26"/>
    <mergeCell ref="B28:C28"/>
    <mergeCell ref="B27:C27"/>
    <mergeCell ref="B29:C29"/>
    <mergeCell ref="B30:C30"/>
    <mergeCell ref="B16:C16"/>
    <mergeCell ref="B2:F2"/>
    <mergeCell ref="B4:C4"/>
    <mergeCell ref="B5:C5"/>
    <mergeCell ref="B6:C6"/>
    <mergeCell ref="B7:C7"/>
    <mergeCell ref="B8:C8"/>
    <mergeCell ref="B9:C9"/>
    <mergeCell ref="B10:C10"/>
    <mergeCell ref="B11:C11"/>
    <mergeCell ref="B13:C13"/>
    <mergeCell ref="B14:C14"/>
    <mergeCell ref="B12:C12"/>
    <mergeCell ref="B15:C15"/>
    <mergeCell ref="B32:C32"/>
    <mergeCell ref="B33:C33"/>
    <mergeCell ref="B34:C34"/>
    <mergeCell ref="B35:C35"/>
    <mergeCell ref="B39:C39"/>
    <mergeCell ref="B36:C36"/>
    <mergeCell ref="B37:C37"/>
    <mergeCell ref="B38:C38"/>
    <mergeCell ref="B57:C57"/>
    <mergeCell ref="B58:C58"/>
    <mergeCell ref="B59:C59"/>
    <mergeCell ref="B62:C62"/>
    <mergeCell ref="B50:C50"/>
    <mergeCell ref="B52:C52"/>
    <mergeCell ref="B53:C53"/>
    <mergeCell ref="B54:C54"/>
    <mergeCell ref="B55:C55"/>
    <mergeCell ref="B60:C60"/>
  </mergeCells>
  <phoneticPr fontId="2"/>
  <conditionalFormatting sqref="D5:D89">
    <cfRule type="cellIs" dxfId="4" priority="1" operator="equal">
      <formula>"NG"</formula>
    </cfRule>
    <cfRule type="cellIs" dxfId="3" priority="2" operator="equal">
      <formula>"OK"</formula>
    </cfRule>
  </conditionalFormatting>
  <dataValidations count="1">
    <dataValidation imeMode="hiragana" allowBlank="1" showInputMessage="1" showErrorMessage="1" sqref="F5:F63" xr:uid="{2CE80F88-4DF9-4DD9-A858-5C4FC5C50F0C}"/>
  </dataValidations>
  <hyperlinks>
    <hyperlink ref="B5:C5" location="基本情報!A1" display="基本情報" xr:uid="{9C9542B8-EF4F-4651-AAD0-21FFAA682100}"/>
    <hyperlink ref="B6:C6" location="'【技術開発】（問1～3）'!B4" display="問1-1" xr:uid="{43FF3AC1-C5F6-4730-B9B6-6ED58D300970}"/>
    <hyperlink ref="B7:C7" location="'【技術開発】（問1～3）'!B14" display="問1-2" xr:uid="{7C165407-E4BA-45F2-8870-607EF1065D22}"/>
    <hyperlink ref="B8:C8" location="'【技術開発】（問1～3）'!B20" display="問2-1" xr:uid="{0DE34FA1-FC47-4348-A407-B564939D4744}"/>
    <hyperlink ref="B9:C9" location="'【技術開発】（問1～3）'!B29" display="問2-2" xr:uid="{DFBC61AD-A20E-4DD8-AE25-B2FDAFFF835F}"/>
    <hyperlink ref="B10:C10" location="'【技術開発】（問1～3）'!B44" display="問3" xr:uid="{C832F214-D6C6-49E3-9C9E-312277E1C541}"/>
    <hyperlink ref="B13:C13" location="'【受入状況】（問5～6）'!B4" display="問5" xr:uid="{6F686E55-1639-4349-88AB-D7D04AD8E19B}"/>
    <hyperlink ref="B14:C14" location="'【受入状況】（問5～6）'!B43" display="問6" xr:uid="{76B18984-1BA7-4928-B9B1-0E031F6333F7}"/>
    <hyperlink ref="B16:C16" location="'【非Si系パネル】（問7）'!B4" display="問7-1" xr:uid="{BEDEAE97-77DD-49D2-8FB4-AD7FA69212FB}"/>
    <hyperlink ref="B17:C17" location="'【非Si系パネル】（問7）'!B19" display="問7-2" xr:uid="{D705DC63-ABF1-49F9-B916-7ABB88B901FE}"/>
    <hyperlink ref="B18:C18" location="'【保管状況】（問8）'!B6" display="問8-1" xr:uid="{9512A10C-2689-4246-B837-EFEA2B97B913}"/>
    <hyperlink ref="B19:C19" location="'【保管状況】（問8）'!B11" display="問8-2" xr:uid="{3F58DB29-FD41-4433-A803-4C16247710E3}"/>
    <hyperlink ref="B20:C20" location="'【保管状況】（問8）'!B17" display="問8-3" xr:uid="{BA512F86-9EDC-41A8-BD2A-6EA18C04F046}"/>
    <hyperlink ref="B21:C21" location="'【保管状況】（問8）'!B26" display="問8-4" xr:uid="{4EB5FF9F-EF5A-4369-9703-2712320E7951}"/>
    <hyperlink ref="B22:C22" location="'【保管状況】（問8）'!B35" display="問8-5" xr:uid="{5BA311D6-7B53-4FD1-8DA4-D22EEF7DCB2B}"/>
    <hyperlink ref="B23:C23" location="'【保管状況】（問8）'!B47" display="問8-6" xr:uid="{19076B8B-3DE5-4A16-8F58-8274E46582E6}"/>
    <hyperlink ref="B24:C24" location="'【PVリサイクル】(問９～10）'!B4" display="問9-1" xr:uid="{8B6CB362-59C8-466E-8A52-BB992E444421}"/>
    <hyperlink ref="B25:C25" location="'【PVリサイクル】(問９～10）'!B21" display="問9-2" xr:uid="{8DEC6DD8-4887-4EEA-BE9E-298CC6489AEA}"/>
    <hyperlink ref="B26:C26" location="'【PVリサイクル】(問９～10）'!B60" display="問10" xr:uid="{8989E70C-8B02-41CA-A6A6-56E890F1F323}"/>
    <hyperlink ref="B28:C28" location="'【中間処理費用】（問11）'!B4" display="問11" xr:uid="{004FD9FD-1F76-4DC8-92B6-53F12358470E}"/>
    <hyperlink ref="B31:C31" location="'【汎用的な処理】（問12～13）'!B4" display="問12" xr:uid="{BF4AB73C-2075-4D67-909A-AEA26E9775F1}"/>
    <hyperlink ref="B36:C36" location="'【汎用的な処理】（問12～13）'!B54" display="問13" xr:uid="{5CE00869-A690-4A62-B111-E0C939A3E079}"/>
    <hyperlink ref="B37:C37" location="'【収集運搬費用】（問14～18）'!B5" display="問14" xr:uid="{CED951B0-4A16-4855-9DC9-A46E41CA06DA}"/>
    <hyperlink ref="B38:C38" location="'【収集運搬費用】（問14～18）'!B14" display="問15" xr:uid="{EF246FD0-D3C4-4D86-A17D-7E7CB485A783}"/>
    <hyperlink ref="B40:C40" location="'【収集運搬費用】（問14～18）'!B51" display="問16" xr:uid="{3D4B9FBB-C8DD-4378-A08D-108A6AE30A9F}"/>
    <hyperlink ref="B41:C41" location="'【収集運搬費用】（問14～18）'!B61" display="問17" xr:uid="{EF32BF45-D4B4-4DA3-95BF-995A0B303556}"/>
    <hyperlink ref="B42:C42" location="'【収集運搬費用】（問14～18）'!B72" display="問18" xr:uid="{A23EDE54-F04A-4F8F-B8A8-18413CA068CF}"/>
    <hyperlink ref="B43:C43" location="'【リユース】（問19～26）'!B4" display="問19" xr:uid="{08490DD4-156F-4945-ABAC-97FD6A6F9D34}"/>
    <hyperlink ref="B44:C44" location="'【リユース】（問19～26）'!B17" display="問20-1" xr:uid="{5D3E2614-7AD6-4D71-AEE4-03755CB1F9C7}"/>
    <hyperlink ref="B46:C46" location="'【リユース】（問19～26）'!B68" display="問21-1" xr:uid="{C68193B6-59D6-44C3-B4EC-C04A07C292F1}"/>
    <hyperlink ref="B51:C51" location="'【リユース】（問19～26）'!B170" display="問22-1" xr:uid="{E19C9CA5-7644-4FAC-9338-A3C6146BF852}"/>
    <hyperlink ref="B60:C60" location="'【リユース】（問19～26）'!B289" display="問24" xr:uid="{32575DE0-DF5C-48AF-8E5D-F831972984CB}"/>
    <hyperlink ref="B61:C61" location="'【リユース】（問19～26）'!B295" display="問25" xr:uid="{C45EE7B7-6BB3-4E3C-A40F-88653F3ED60A}"/>
    <hyperlink ref="B11:C11" location="'【処理内容・処理能力】（問4）'!B4" display="問4-1" xr:uid="{E1083E44-0667-49EC-8F24-AA1FCDE9DD3B}"/>
    <hyperlink ref="B12:C12" location="'【処理内容・処理能力】（問4）'!B61" display="問4-2" xr:uid="{CF717C71-CEFB-4953-BACE-B2875DDC9E8F}"/>
    <hyperlink ref="B15:C15" location="'【受入状況】（問5～6）'!B80" display="問6-2" xr:uid="{B9A09C2B-B2B1-4B67-B3EB-033E0B8FDF9A}"/>
    <hyperlink ref="B27:C27" location="'【PVリサイクル】(問９～10）'!B128" display="問10-2" xr:uid="{0A2041C0-D94F-4D84-8AE3-3C4E24E4C4A6}"/>
    <hyperlink ref="B29:C30" location="'【中間処理費用】（問11）'!B4" display="問11" xr:uid="{AFDC7907-250E-4141-8818-C873DD166056}"/>
    <hyperlink ref="B29:C29" location="'【中間処理費用】（問11）'!B20" display="問11-2" xr:uid="{466674C5-B7E5-4F92-8FBA-8096078222E2}"/>
    <hyperlink ref="B30:C30" location="'【中間処理費用】（問11）'!B26" display="問11-3" xr:uid="{BA507992-BD94-4B69-A7C7-F3E8918FC82F}"/>
    <hyperlink ref="B32:C35" location="'【汎用的な処理】（問12～13）'!B4" display="問12" xr:uid="{8E26D76F-A213-4A4E-B11D-075B0D36EF5B}"/>
    <hyperlink ref="B32:C32" location="'【汎用的な処理】（問12～13）'!B10" display="問12-2" xr:uid="{019717D7-D916-4E1B-A791-4839BA2DA48A}"/>
    <hyperlink ref="B33:C33" location="'【汎用的な処理】（問12～13）'!B22" display="問12-3" xr:uid="{F56099D4-FCA1-4759-9CE5-DBC2F4FBB63B}"/>
    <hyperlink ref="B34:C34" location="'【汎用的な処理】（問12～13）'!B32" display="問12-4" xr:uid="{9A1E621D-5DBD-4A9D-AB78-D62BDC3C9799}"/>
    <hyperlink ref="B35:C35" location="'【汎用的な処理】（問12～13）'!B42" display="問12-5" xr:uid="{EADC4246-F17F-47CF-8F6A-AA1E79E8EA6A}"/>
    <hyperlink ref="B39:C39" location="'【収集運搬費用】（問14～18）'!B44" display="問15-2" xr:uid="{C3C280A0-0E5E-447C-AB37-2A82CEC5FAC9}"/>
    <hyperlink ref="B45:C45" location="'【リユース】（問19～26）'!B31" display="問20-2" xr:uid="{918E85E3-CAC7-4D27-AA72-678E786EE6D6}"/>
    <hyperlink ref="B47:C47" location="'【リユース】（問19～26）'!B96" display="問21-2" xr:uid="{A544B342-EC64-49D5-9A67-903219C59999}"/>
    <hyperlink ref="B48:C50" location="'【リユース】（問19～26）'!B96" display="問21-2" xr:uid="{B7F5E665-9BEC-44D1-903C-C640320A4ECA}"/>
    <hyperlink ref="B48:C48" location="'【リユース】（問19～26）'!B102" display="問21-3" xr:uid="{68A9F87C-8C4C-4B13-988E-7684528BBF9D}"/>
    <hyperlink ref="B49:C49" location="'【リユース】（問19～26）'!B114" display="問21-4" xr:uid="{752A4E94-F5F8-4AEB-8AB3-45B7EA870BCC}"/>
    <hyperlink ref="B50:C50" location="'【リユース】（問19～26）'!B140" display="問21-5" xr:uid="{0DF10BAE-64B0-4379-B38F-AB2AEA8C4D37}"/>
    <hyperlink ref="B52:C55" location="'【リユース】（問19～26）'!B166" display="問22" xr:uid="{BE2B8DCE-9CE8-4766-9BC0-EC5097D0991B}"/>
    <hyperlink ref="B52:C52" location="'【リユース】（問19～26）'!B191" display="問22-2" xr:uid="{C1E6F563-8A41-4FAA-B617-5382DCACC823}"/>
    <hyperlink ref="B53:C53" location="'【リユース】（問19～26）'!B197" display="問22-3" xr:uid="{1229939D-DD30-43ED-A7FA-7EF6501C3A8D}"/>
    <hyperlink ref="B54:C54" location="'【リユース】（問19～26）'!B213" display="問22-4" xr:uid="{75F54776-0408-4176-8A51-908009A36932}"/>
    <hyperlink ref="B55:C55" location="'【リユース】（問19～26）'!B240" display="問22-5" xr:uid="{5CB60107-12BB-41B3-A6BE-A7EEDF18B243}"/>
    <hyperlink ref="B56:C56" location="'【リユース】（問19～26）'!B269" display="問23-1" xr:uid="{1DD5514A-EC37-4278-BAF4-B928241D5858}"/>
    <hyperlink ref="B57:C57" location="'【リユース】（問19～26）'!B274" display="問23-2" xr:uid="{A43F5E31-288D-4F5C-98D9-D72F474C6C0C}"/>
    <hyperlink ref="B58:C58" location="'【リユース】（問19～26）'!B279" display="問23-3" xr:uid="{02FB79A4-61B0-40EF-8A54-FAD867B446E8}"/>
    <hyperlink ref="B59:C59" location="'【リユース】（問19～26）'!B284" display="問23-4" xr:uid="{F01EAB37-E28A-429C-9522-7F341E446155}"/>
    <hyperlink ref="B62:C62" location="'【リユース】（問19～26）'!B310" display="問26-1" xr:uid="{329F031C-7873-4A52-92FA-B1CD7E2B2E32}"/>
    <hyperlink ref="B63:C63" location="'【リユース】（問19～26）'!B321" display="問26-2" xr:uid="{C5B4F58E-0B04-4206-8362-94BAD0D1C7A3}"/>
  </hyperlinks>
  <pageMargins left="0.39370078740157483" right="0.39370078740157483" top="0.47244094488188981" bottom="0.39370078740157483" header="0.31496062992125984" footer="0.31496062992125984"/>
  <pageSetup paperSize="9" scale="67" fitToHeight="0" orientation="portrait" r:id="rId1"/>
  <rowBreaks count="1" manualBreakCount="1">
    <brk id="2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6C631-C4F2-44D7-AABD-09701A5CAB6C}">
  <dimension ref="A1:AMD20"/>
  <sheetViews>
    <sheetView topLeftCell="WY1" zoomScale="80" zoomScaleNormal="80" workbookViewId="0">
      <selection activeCell="VT11" sqref="VT11:XR11"/>
    </sheetView>
  </sheetViews>
  <sheetFormatPr defaultRowHeight="18.75"/>
  <cols>
    <col min="9" max="9" width="8.75" customWidth="1"/>
    <col min="403" max="403" width="9.25" bestFit="1" customWidth="1"/>
    <col min="405" max="405" width="9.25" bestFit="1" customWidth="1"/>
    <col min="424" max="424" width="8.75" customWidth="1"/>
    <col min="451" max="477" width="8.75" customWidth="1"/>
    <col min="480" max="600" width="8.75" customWidth="1"/>
    <col min="670" max="673" width="8.75" customWidth="1"/>
    <col min="740" max="741" width="8.75" customWidth="1"/>
    <col min="900" max="900" width="8.75" customWidth="1"/>
  </cols>
  <sheetData>
    <row r="1" spans="1:1018" s="12" customFormat="1" ht="14.25">
      <c r="A1" s="7"/>
    </row>
    <row r="2" spans="1:1018" s="14" customFormat="1" ht="14.25">
      <c r="A2" s="7" t="s">
        <v>715</v>
      </c>
      <c r="B2" s="13" t="s">
        <v>716</v>
      </c>
      <c r="G2" s="15" t="s">
        <v>717</v>
      </c>
      <c r="H2" s="15" t="s">
        <v>718</v>
      </c>
      <c r="I2" s="15" t="s">
        <v>719</v>
      </c>
      <c r="J2" s="15" t="s">
        <v>720</v>
      </c>
      <c r="L2" s="8"/>
      <c r="M2" s="8"/>
      <c r="N2" s="8"/>
      <c r="O2" s="8"/>
      <c r="P2" s="8"/>
      <c r="Q2" s="8"/>
      <c r="R2" s="8"/>
      <c r="S2" s="8"/>
      <c r="T2" s="8"/>
      <c r="U2" s="15" t="s">
        <v>721</v>
      </c>
      <c r="V2" s="15" t="s">
        <v>1171</v>
      </c>
      <c r="Z2" s="16">
        <v>1</v>
      </c>
      <c r="AA2" s="16"/>
      <c r="AB2" s="16"/>
      <c r="AC2" s="16"/>
      <c r="AD2" s="16"/>
      <c r="AE2" s="16"/>
      <c r="AF2" s="16"/>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6">
        <v>2</v>
      </c>
      <c r="BO2" s="16"/>
      <c r="BP2" s="16"/>
      <c r="BQ2" s="16"/>
      <c r="BR2" s="16"/>
      <c r="BS2" s="16"/>
      <c r="BT2" s="16"/>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6">
        <v>3</v>
      </c>
      <c r="DC2" s="16"/>
      <c r="DD2" s="16"/>
      <c r="DE2" s="16"/>
      <c r="DF2" s="16"/>
      <c r="DG2" s="16"/>
      <c r="DH2" s="16"/>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5" t="s">
        <v>1170</v>
      </c>
      <c r="EP2" s="15" t="s">
        <v>722</v>
      </c>
      <c r="FE2" s="15" t="s">
        <v>723</v>
      </c>
      <c r="JY2" s="15" t="s">
        <v>724</v>
      </c>
      <c r="LV2" s="15" t="s">
        <v>725</v>
      </c>
      <c r="MG2" s="15" t="s">
        <v>726</v>
      </c>
      <c r="MI2" s="15" t="s">
        <v>727</v>
      </c>
      <c r="MJ2" s="15" t="s">
        <v>728</v>
      </c>
      <c r="MK2" s="15" t="s">
        <v>729</v>
      </c>
      <c r="MN2" s="15" t="s">
        <v>730</v>
      </c>
      <c r="MT2" s="15" t="s">
        <v>731</v>
      </c>
      <c r="NN2" s="15" t="s">
        <v>732</v>
      </c>
      <c r="NX2" s="15" t="s">
        <v>733</v>
      </c>
      <c r="OP2" s="15" t="s">
        <v>734</v>
      </c>
      <c r="PT2" s="15" t="s">
        <v>735</v>
      </c>
      <c r="QE2" s="15" t="s">
        <v>736</v>
      </c>
      <c r="QF2" s="15" t="s">
        <v>737</v>
      </c>
      <c r="RK2" s="15" t="s">
        <v>738</v>
      </c>
      <c r="RL2" s="15" t="s">
        <v>739</v>
      </c>
      <c r="RM2" s="12"/>
      <c r="RN2" s="12"/>
      <c r="RO2" s="12"/>
      <c r="UG2" s="15" t="s">
        <v>740</v>
      </c>
      <c r="UH2" s="15" t="s">
        <v>741</v>
      </c>
      <c r="UP2" s="15" t="s">
        <v>742</v>
      </c>
      <c r="UV2" s="15" t="s">
        <v>743</v>
      </c>
      <c r="VB2" s="15" t="s">
        <v>744</v>
      </c>
      <c r="VJ2" s="15" t="s">
        <v>745</v>
      </c>
      <c r="VR2" s="15" t="s">
        <v>746</v>
      </c>
      <c r="VT2" s="15" t="s">
        <v>747</v>
      </c>
      <c r="XC2" s="15" t="s">
        <v>748</v>
      </c>
      <c r="XD2" s="15" t="s">
        <v>749</v>
      </c>
      <c r="XE2" s="15" t="s">
        <v>750</v>
      </c>
      <c r="XL2" s="15" t="s">
        <v>751</v>
      </c>
      <c r="XS2" s="15" t="s">
        <v>752</v>
      </c>
      <c r="XU2" s="15" t="s">
        <v>753</v>
      </c>
      <c r="YF2" s="15" t="s">
        <v>754</v>
      </c>
      <c r="AAB2" s="15" t="s">
        <v>755</v>
      </c>
      <c r="ABA2" s="15" t="s">
        <v>756</v>
      </c>
      <c r="ABB2" s="15" t="s">
        <v>757</v>
      </c>
      <c r="ABD2" s="15" t="s">
        <v>758</v>
      </c>
      <c r="ACG2" s="15" t="s">
        <v>759</v>
      </c>
      <c r="ADJ2" s="15" t="s">
        <v>760</v>
      </c>
      <c r="AEB2" s="15" t="s">
        <v>761</v>
      </c>
      <c r="AEC2" s="15" t="s">
        <v>762</v>
      </c>
      <c r="AEE2" s="15" t="s">
        <v>763</v>
      </c>
      <c r="AFI2" s="15" t="s">
        <v>764</v>
      </c>
      <c r="AGM2" s="15" t="s">
        <v>765</v>
      </c>
      <c r="AGN2" s="15" t="s">
        <v>766</v>
      </c>
      <c r="AGO2" s="15" t="s">
        <v>767</v>
      </c>
      <c r="AGP2" s="15" t="s">
        <v>768</v>
      </c>
      <c r="AGQ2" s="15" t="s">
        <v>769</v>
      </c>
      <c r="AGR2" s="15" t="s">
        <v>770</v>
      </c>
      <c r="AHD2" s="15" t="s">
        <v>771</v>
      </c>
      <c r="AHF2" s="15" t="s">
        <v>772</v>
      </c>
      <c r="AHQ2" s="7" t="s">
        <v>662</v>
      </c>
    </row>
    <row r="3" spans="1:1018" s="8" customFormat="1" ht="45" customHeight="1">
      <c r="B3" s="8" t="s">
        <v>773</v>
      </c>
      <c r="C3" s="8" t="s">
        <v>774</v>
      </c>
      <c r="D3" s="8" t="s">
        <v>775</v>
      </c>
      <c r="E3" s="8" t="s">
        <v>663</v>
      </c>
      <c r="F3" s="8" t="s">
        <v>776</v>
      </c>
      <c r="G3" s="8" t="s">
        <v>664</v>
      </c>
      <c r="H3" s="8" t="s">
        <v>777</v>
      </c>
      <c r="I3" s="8" t="s">
        <v>778</v>
      </c>
      <c r="J3" s="8" t="s">
        <v>779</v>
      </c>
      <c r="K3" s="8" t="s">
        <v>780</v>
      </c>
      <c r="L3" s="8" t="s">
        <v>781</v>
      </c>
      <c r="M3" s="8" t="s">
        <v>782</v>
      </c>
      <c r="N3" s="8" t="s">
        <v>783</v>
      </c>
      <c r="O3" s="8" t="s">
        <v>784</v>
      </c>
      <c r="P3" s="8" t="s">
        <v>785</v>
      </c>
      <c r="Q3" s="8" t="s">
        <v>786</v>
      </c>
      <c r="R3" s="8" t="s">
        <v>787</v>
      </c>
      <c r="S3" s="8" t="s">
        <v>788</v>
      </c>
      <c r="U3" s="8" t="s">
        <v>789</v>
      </c>
      <c r="V3" s="8" t="s">
        <v>790</v>
      </c>
      <c r="W3" s="8" t="s">
        <v>637</v>
      </c>
      <c r="X3" s="8" t="s">
        <v>1112</v>
      </c>
      <c r="Y3" s="8" t="s">
        <v>1113</v>
      </c>
      <c r="Z3" s="8" t="s">
        <v>791</v>
      </c>
      <c r="AC3" s="8" t="s">
        <v>792</v>
      </c>
      <c r="AJ3" s="8" t="s">
        <v>793</v>
      </c>
      <c r="AS3" s="8" t="s">
        <v>794</v>
      </c>
      <c r="AU3" s="8" t="s">
        <v>795</v>
      </c>
      <c r="BN3" s="8" t="s">
        <v>791</v>
      </c>
      <c r="BQ3" s="8" t="s">
        <v>792</v>
      </c>
      <c r="BX3" s="8" t="s">
        <v>793</v>
      </c>
      <c r="CG3" s="8" t="s">
        <v>794</v>
      </c>
      <c r="CI3" s="8" t="s">
        <v>795</v>
      </c>
      <c r="DB3" s="8" t="s">
        <v>791</v>
      </c>
      <c r="DE3" s="8" t="s">
        <v>792</v>
      </c>
      <c r="DL3" s="8" t="s">
        <v>793</v>
      </c>
      <c r="DU3" s="8" t="s">
        <v>794</v>
      </c>
      <c r="DW3" s="8" t="s">
        <v>795</v>
      </c>
      <c r="EP3" s="8">
        <v>1</v>
      </c>
      <c r="ER3" s="8">
        <v>2</v>
      </c>
      <c r="EU3" s="8">
        <v>3</v>
      </c>
      <c r="EV3" s="8">
        <v>4</v>
      </c>
      <c r="EW3" s="8">
        <v>5</v>
      </c>
      <c r="EX3" s="8">
        <v>6</v>
      </c>
      <c r="EY3" s="8">
        <v>7</v>
      </c>
      <c r="EZ3" s="8">
        <v>8</v>
      </c>
      <c r="FA3" s="8">
        <v>9</v>
      </c>
      <c r="FB3" s="8">
        <v>10</v>
      </c>
      <c r="FC3" s="8">
        <v>11</v>
      </c>
      <c r="FD3" s="8">
        <v>12</v>
      </c>
      <c r="FE3" s="18" t="s">
        <v>796</v>
      </c>
      <c r="FG3" s="18" t="s">
        <v>797</v>
      </c>
      <c r="FR3" s="18" t="s">
        <v>798</v>
      </c>
      <c r="GB3" s="18" t="s">
        <v>799</v>
      </c>
      <c r="GL3" s="18" t="s">
        <v>800</v>
      </c>
      <c r="GU3" s="7"/>
      <c r="GV3" s="18" t="s">
        <v>801</v>
      </c>
      <c r="HF3" s="18" t="s">
        <v>802</v>
      </c>
      <c r="HP3" s="18" t="s">
        <v>803</v>
      </c>
      <c r="HZ3" s="18" t="s">
        <v>804</v>
      </c>
      <c r="IJ3" s="18" t="s">
        <v>805</v>
      </c>
      <c r="IT3" s="18" t="s">
        <v>806</v>
      </c>
      <c r="JD3" s="18" t="s">
        <v>807</v>
      </c>
      <c r="JN3" s="18" t="s">
        <v>808</v>
      </c>
      <c r="JO3" s="18"/>
      <c r="JY3" s="18" t="s">
        <v>809</v>
      </c>
      <c r="KC3" s="18"/>
      <c r="KD3" s="18"/>
      <c r="KE3" s="18"/>
      <c r="KF3" s="18"/>
      <c r="KG3" s="18"/>
      <c r="KI3" s="18"/>
      <c r="KJ3" s="18"/>
      <c r="KK3" s="18"/>
      <c r="KL3" s="18" t="s">
        <v>810</v>
      </c>
      <c r="KO3" s="18"/>
      <c r="KP3" s="18"/>
      <c r="KQ3" s="18"/>
      <c r="KR3" s="18"/>
      <c r="KS3" s="18"/>
      <c r="KT3" s="18"/>
      <c r="KU3" s="18"/>
      <c r="KV3" s="18"/>
      <c r="KW3" s="18"/>
      <c r="KX3" s="18" t="s">
        <v>811</v>
      </c>
      <c r="KY3" s="18"/>
      <c r="LA3" s="18"/>
      <c r="LC3" s="18"/>
      <c r="LE3" s="18"/>
      <c r="LG3" s="18"/>
      <c r="LJ3" s="18" t="s">
        <v>812</v>
      </c>
      <c r="LM3" s="18"/>
      <c r="LO3" s="18"/>
      <c r="LQ3" s="18"/>
      <c r="LS3" s="18"/>
      <c r="LV3" s="8" t="s">
        <v>813</v>
      </c>
      <c r="LW3" s="8" t="s">
        <v>814</v>
      </c>
      <c r="LX3" s="8" t="s">
        <v>815</v>
      </c>
      <c r="LY3" s="8" t="s">
        <v>816</v>
      </c>
      <c r="LZ3" s="8" t="s">
        <v>817</v>
      </c>
      <c r="MA3" s="8" t="s">
        <v>818</v>
      </c>
      <c r="MB3" s="8" t="s">
        <v>819</v>
      </c>
      <c r="MC3" s="8" t="s">
        <v>820</v>
      </c>
      <c r="MD3" s="8" t="s">
        <v>821</v>
      </c>
      <c r="ME3" s="8" t="s">
        <v>788</v>
      </c>
      <c r="MG3" s="8" t="s">
        <v>822</v>
      </c>
      <c r="MI3" s="8" t="s">
        <v>823</v>
      </c>
      <c r="MJ3" s="8" t="s">
        <v>824</v>
      </c>
      <c r="MK3" s="8" t="s">
        <v>825</v>
      </c>
      <c r="MN3" s="8" t="s">
        <v>826</v>
      </c>
      <c r="MO3" s="8" t="s">
        <v>827</v>
      </c>
      <c r="MP3" s="8" t="s">
        <v>828</v>
      </c>
      <c r="MQ3" s="8" t="s">
        <v>829</v>
      </c>
      <c r="MR3" s="8" t="s">
        <v>830</v>
      </c>
      <c r="MT3" s="8">
        <v>1</v>
      </c>
      <c r="MX3" s="8">
        <v>2</v>
      </c>
      <c r="NB3" s="8">
        <v>3</v>
      </c>
      <c r="NF3" s="8">
        <v>4</v>
      </c>
      <c r="NJ3" s="8">
        <v>5</v>
      </c>
      <c r="NN3" s="8" t="s">
        <v>831</v>
      </c>
      <c r="NO3" s="8" t="s">
        <v>832</v>
      </c>
      <c r="NP3" s="8" t="s">
        <v>833</v>
      </c>
      <c r="NQ3" s="8" t="s">
        <v>834</v>
      </c>
      <c r="NR3" s="8" t="s">
        <v>835</v>
      </c>
      <c r="NS3" s="8" t="s">
        <v>836</v>
      </c>
      <c r="NT3" s="8" t="s">
        <v>837</v>
      </c>
      <c r="NU3" s="8" t="s">
        <v>838</v>
      </c>
      <c r="NV3" s="8" t="s">
        <v>839</v>
      </c>
      <c r="NX3" s="8" t="s">
        <v>840</v>
      </c>
      <c r="OA3" s="8" t="s">
        <v>841</v>
      </c>
      <c r="OD3" s="8" t="s">
        <v>842</v>
      </c>
      <c r="OG3" s="8" t="s">
        <v>843</v>
      </c>
      <c r="OJ3" s="8" t="s">
        <v>844</v>
      </c>
      <c r="OM3" s="8" t="s">
        <v>845</v>
      </c>
      <c r="OO3" s="8" t="s">
        <v>846</v>
      </c>
      <c r="OP3" s="8" t="s">
        <v>847</v>
      </c>
      <c r="PI3" s="8" t="s">
        <v>848</v>
      </c>
      <c r="PO3" s="8" t="s">
        <v>849</v>
      </c>
      <c r="PT3" s="18" t="s">
        <v>850</v>
      </c>
      <c r="PU3" s="18" t="s">
        <v>852</v>
      </c>
      <c r="PV3" s="18" t="s">
        <v>853</v>
      </c>
      <c r="PW3" s="18" t="s">
        <v>854</v>
      </c>
      <c r="PX3" s="8" t="s">
        <v>855</v>
      </c>
      <c r="QC3" s="8" t="s">
        <v>856</v>
      </c>
      <c r="QE3" s="8" t="s">
        <v>857</v>
      </c>
      <c r="QF3" s="8" t="s">
        <v>1131</v>
      </c>
      <c r="QL3" s="8" t="s">
        <v>1132</v>
      </c>
      <c r="QR3" s="8" t="s">
        <v>858</v>
      </c>
      <c r="QX3" s="8" t="s">
        <v>1134</v>
      </c>
      <c r="RD3" s="8" t="s">
        <v>1135</v>
      </c>
      <c r="RK3" s="8" t="s">
        <v>859</v>
      </c>
      <c r="RL3" s="8" t="s">
        <v>860</v>
      </c>
      <c r="RP3" s="8" t="s">
        <v>861</v>
      </c>
      <c r="RT3" s="8" t="s">
        <v>1137</v>
      </c>
      <c r="RX3" s="8" t="s">
        <v>862</v>
      </c>
      <c r="SB3" s="8" t="s">
        <v>863</v>
      </c>
      <c r="SF3" s="8" t="s">
        <v>1138</v>
      </c>
      <c r="SJ3" s="8" t="s">
        <v>1139</v>
      </c>
      <c r="SN3" s="8" t="s">
        <v>1140</v>
      </c>
      <c r="SR3" s="8" t="s">
        <v>864</v>
      </c>
      <c r="SV3" s="8" t="s">
        <v>865</v>
      </c>
      <c r="SZ3" s="8" t="s">
        <v>866</v>
      </c>
      <c r="TD3" s="8" t="s">
        <v>1141</v>
      </c>
      <c r="TH3" s="8" t="s">
        <v>1142</v>
      </c>
      <c r="TL3" s="8" t="s">
        <v>1143</v>
      </c>
      <c r="TP3" s="8" t="s">
        <v>1144</v>
      </c>
      <c r="TT3" s="8" t="s">
        <v>1145</v>
      </c>
      <c r="TX3" s="8" t="s">
        <v>1146</v>
      </c>
      <c r="UB3" s="8" t="s">
        <v>1147</v>
      </c>
      <c r="UG3" s="8" t="s">
        <v>867</v>
      </c>
      <c r="UH3" s="8" t="s">
        <v>868</v>
      </c>
      <c r="UI3" s="8" t="s">
        <v>869</v>
      </c>
      <c r="UJ3" s="8" t="s">
        <v>870</v>
      </c>
      <c r="UK3" s="8" t="s">
        <v>871</v>
      </c>
      <c r="UL3" s="8" t="s">
        <v>872</v>
      </c>
      <c r="UM3" s="8" t="s">
        <v>873</v>
      </c>
      <c r="UN3" s="8" t="s">
        <v>874</v>
      </c>
      <c r="UP3" s="8" t="s">
        <v>875</v>
      </c>
      <c r="UQ3" s="8" t="s">
        <v>876</v>
      </c>
      <c r="UR3" s="8" t="s">
        <v>877</v>
      </c>
      <c r="US3" s="8" t="s">
        <v>878</v>
      </c>
      <c r="UT3" s="8" t="s">
        <v>830</v>
      </c>
      <c r="UV3" s="8" t="s">
        <v>879</v>
      </c>
      <c r="UW3" s="8" t="s">
        <v>880</v>
      </c>
      <c r="UX3" s="8" t="s">
        <v>881</v>
      </c>
      <c r="UY3" s="8" t="s">
        <v>882</v>
      </c>
      <c r="UZ3" s="8" t="s">
        <v>830</v>
      </c>
      <c r="VB3" s="8" t="s">
        <v>883</v>
      </c>
      <c r="VC3" s="8" t="s">
        <v>884</v>
      </c>
      <c r="VD3" s="8" t="s">
        <v>885</v>
      </c>
      <c r="VE3" s="8" t="s">
        <v>886</v>
      </c>
      <c r="VF3" s="8" t="s">
        <v>887</v>
      </c>
      <c r="VG3" s="8" t="s">
        <v>888</v>
      </c>
      <c r="VH3" s="8" t="s">
        <v>874</v>
      </c>
      <c r="VJ3" s="8" t="s">
        <v>889</v>
      </c>
      <c r="VK3" s="8" t="s">
        <v>890</v>
      </c>
      <c r="VL3" s="8" t="s">
        <v>891</v>
      </c>
      <c r="VM3" s="8" t="s">
        <v>892</v>
      </c>
      <c r="VN3" s="8" t="s">
        <v>893</v>
      </c>
      <c r="VO3" s="8" t="s">
        <v>894</v>
      </c>
      <c r="VP3" s="8" t="s">
        <v>874</v>
      </c>
      <c r="VR3" s="8" t="s">
        <v>895</v>
      </c>
      <c r="VT3" s="8">
        <v>1</v>
      </c>
      <c r="WA3" s="8">
        <v>2</v>
      </c>
      <c r="WH3" s="8">
        <v>3</v>
      </c>
      <c r="WO3" s="8">
        <v>4</v>
      </c>
      <c r="WV3" s="8">
        <v>5</v>
      </c>
      <c r="XC3" s="8" t="s">
        <v>896</v>
      </c>
      <c r="XD3" s="8" t="s">
        <v>897</v>
      </c>
      <c r="XE3" s="8" t="s">
        <v>1320</v>
      </c>
      <c r="XL3" s="8" t="s">
        <v>898</v>
      </c>
      <c r="XM3" s="8" t="s">
        <v>899</v>
      </c>
      <c r="XN3" s="8" t="s">
        <v>900</v>
      </c>
      <c r="XO3" s="8" t="s">
        <v>901</v>
      </c>
      <c r="XP3" s="8" t="s">
        <v>902</v>
      </c>
      <c r="XQ3" s="8" t="s">
        <v>903</v>
      </c>
      <c r="XS3" s="8" t="s">
        <v>1159</v>
      </c>
      <c r="XU3" s="8" t="s">
        <v>904</v>
      </c>
      <c r="XV3" s="8" t="s">
        <v>905</v>
      </c>
      <c r="XW3" s="8" t="s">
        <v>906</v>
      </c>
      <c r="XX3" s="8" t="s">
        <v>907</v>
      </c>
      <c r="XY3" s="8" t="s">
        <v>908</v>
      </c>
      <c r="XZ3" s="8" t="s">
        <v>909</v>
      </c>
      <c r="YA3" s="8" t="s">
        <v>910</v>
      </c>
      <c r="YB3" s="8" t="s">
        <v>911</v>
      </c>
      <c r="YD3" s="8" t="s">
        <v>912</v>
      </c>
      <c r="YF3" s="8" t="s">
        <v>913</v>
      </c>
      <c r="ZD3" s="8" t="s">
        <v>914</v>
      </c>
      <c r="AAB3" s="8" t="s">
        <v>915</v>
      </c>
      <c r="AAK3" s="8" t="s">
        <v>916</v>
      </c>
      <c r="AAM3" s="8" t="s">
        <v>917</v>
      </c>
      <c r="AAP3" s="8" t="s">
        <v>918</v>
      </c>
      <c r="AAU3" s="8" t="s">
        <v>919</v>
      </c>
      <c r="AAY3" s="8" t="s">
        <v>920</v>
      </c>
      <c r="ABA3" s="8" t="s">
        <v>921</v>
      </c>
      <c r="ABB3" s="8" t="s">
        <v>922</v>
      </c>
      <c r="ABC3" s="8" t="s">
        <v>923</v>
      </c>
      <c r="ABD3" s="8" t="s">
        <v>924</v>
      </c>
      <c r="ABT3" s="8" t="s">
        <v>925</v>
      </c>
      <c r="ABZ3" s="8" t="s">
        <v>926</v>
      </c>
      <c r="ACG3" s="8" t="s">
        <v>927</v>
      </c>
      <c r="ACW3" s="8" t="s">
        <v>928</v>
      </c>
      <c r="ADC3" s="8" t="s">
        <v>929</v>
      </c>
      <c r="ADJ3" s="8" t="s">
        <v>915</v>
      </c>
      <c r="ADS3" s="8" t="s">
        <v>930</v>
      </c>
      <c r="ADV3" s="8" t="s">
        <v>919</v>
      </c>
      <c r="ADZ3" s="8" t="s">
        <v>920</v>
      </c>
      <c r="AEB3" s="8" t="s">
        <v>931</v>
      </c>
      <c r="AEC3" s="8" t="s">
        <v>922</v>
      </c>
      <c r="AED3" s="8" t="s">
        <v>923</v>
      </c>
      <c r="AEE3" s="8" t="s">
        <v>924</v>
      </c>
      <c r="AEU3" s="8" t="s">
        <v>925</v>
      </c>
      <c r="AFA3" s="8" t="s">
        <v>926</v>
      </c>
      <c r="AFI3" s="8" t="s">
        <v>927</v>
      </c>
      <c r="AFY3" s="8" t="s">
        <v>928</v>
      </c>
      <c r="AGE3" s="8" t="s">
        <v>929</v>
      </c>
      <c r="AGM3" s="8" t="s">
        <v>932</v>
      </c>
      <c r="AGN3" s="8" t="s">
        <v>933</v>
      </c>
      <c r="AGO3" s="8" t="s">
        <v>934</v>
      </c>
      <c r="AGP3" s="8" t="s">
        <v>935</v>
      </c>
      <c r="AGQ3" s="19" t="s">
        <v>936</v>
      </c>
      <c r="AGR3" s="8" t="s">
        <v>937</v>
      </c>
      <c r="AGS3" s="8" t="s">
        <v>938</v>
      </c>
      <c r="AGT3" s="8" t="s">
        <v>939</v>
      </c>
      <c r="AGU3" s="8" t="s">
        <v>940</v>
      </c>
      <c r="AGV3" s="8" t="s">
        <v>941</v>
      </c>
      <c r="AGW3" s="8" t="s">
        <v>942</v>
      </c>
      <c r="AGX3" s="8" t="s">
        <v>943</v>
      </c>
      <c r="AGY3" s="8" t="s">
        <v>944</v>
      </c>
      <c r="AGZ3" s="8" t="s">
        <v>945</v>
      </c>
      <c r="AHA3" s="8" t="s">
        <v>946</v>
      </c>
      <c r="AHB3" s="8" t="s">
        <v>947</v>
      </c>
      <c r="AHC3" s="8" t="s">
        <v>948</v>
      </c>
      <c r="AHD3" s="8" t="s">
        <v>949</v>
      </c>
      <c r="AHF3" s="8" t="s">
        <v>950</v>
      </c>
      <c r="AHG3" s="8" t="s">
        <v>951</v>
      </c>
      <c r="AHH3" s="8" t="s">
        <v>952</v>
      </c>
      <c r="AHI3" s="8" t="s">
        <v>953</v>
      </c>
      <c r="AHJ3" s="8" t="s">
        <v>954</v>
      </c>
      <c r="AHK3" s="8" t="s">
        <v>955</v>
      </c>
      <c r="AHL3" s="8" t="s">
        <v>956</v>
      </c>
      <c r="AHM3" s="8" t="s">
        <v>957</v>
      </c>
      <c r="AHN3" s="8" t="s">
        <v>958</v>
      </c>
      <c r="AHO3" s="8" t="s">
        <v>788</v>
      </c>
      <c r="AHQ3" s="8" t="s">
        <v>1080</v>
      </c>
      <c r="AHS3" s="8" t="s">
        <v>1081</v>
      </c>
      <c r="AHU3" s="8" t="s">
        <v>1082</v>
      </c>
      <c r="AHW3" s="8" t="s">
        <v>1083</v>
      </c>
      <c r="AHY3" s="8" t="s">
        <v>1084</v>
      </c>
      <c r="AIA3" s="8" t="s">
        <v>1085</v>
      </c>
      <c r="AIC3" s="8" t="s">
        <v>1217</v>
      </c>
      <c r="AIE3" s="8" t="s">
        <v>1219</v>
      </c>
      <c r="AIG3" s="8" t="s">
        <v>1086</v>
      </c>
      <c r="AII3" s="8" t="s">
        <v>1220</v>
      </c>
      <c r="AIK3" s="8" t="s">
        <v>1222</v>
      </c>
      <c r="AIM3" s="8" t="s">
        <v>1087</v>
      </c>
      <c r="AIO3" s="8" t="s">
        <v>1088</v>
      </c>
      <c r="AIQ3" s="8" t="s">
        <v>1089</v>
      </c>
      <c r="AIS3" s="8" t="s">
        <v>1090</v>
      </c>
      <c r="AIU3" s="8" t="s">
        <v>1091</v>
      </c>
      <c r="AIW3" s="8" t="s">
        <v>1092</v>
      </c>
      <c r="AIY3" s="8" t="s">
        <v>1093</v>
      </c>
      <c r="AJA3" s="8" t="s">
        <v>1094</v>
      </c>
      <c r="AJC3" s="8" t="s">
        <v>1095</v>
      </c>
      <c r="AJE3" s="8" t="s">
        <v>1096</v>
      </c>
      <c r="AJG3" s="8" t="s">
        <v>1223</v>
      </c>
      <c r="AJI3" s="8" t="s">
        <v>1225</v>
      </c>
      <c r="AJK3" s="8" t="s">
        <v>1226</v>
      </c>
      <c r="AJM3" s="8" t="s">
        <v>1227</v>
      </c>
      <c r="AJO3" s="8" t="s">
        <v>1228</v>
      </c>
      <c r="AJQ3" s="8" t="s">
        <v>1229</v>
      </c>
      <c r="AJS3" s="8" t="s">
        <v>1231</v>
      </c>
      <c r="AJU3" s="8" t="s">
        <v>1232</v>
      </c>
      <c r="AJW3" s="8" t="s">
        <v>1233</v>
      </c>
      <c r="AJY3" s="8" t="s">
        <v>1234</v>
      </c>
      <c r="AKA3" s="8" t="s">
        <v>1097</v>
      </c>
      <c r="AKC3" s="8" t="s">
        <v>1098</v>
      </c>
      <c r="AKE3" s="8" t="s">
        <v>1235</v>
      </c>
      <c r="AKG3" s="8" t="s">
        <v>1237</v>
      </c>
      <c r="AKI3" s="8" t="s">
        <v>1099</v>
      </c>
      <c r="AKK3" s="8" t="s">
        <v>1100</v>
      </c>
      <c r="AKM3" s="8" t="s">
        <v>1101</v>
      </c>
      <c r="AKO3" s="8" t="s">
        <v>1102</v>
      </c>
      <c r="AKQ3" s="8" t="s">
        <v>1238</v>
      </c>
      <c r="AKS3" s="8" t="s">
        <v>1239</v>
      </c>
      <c r="AKU3" s="8" t="s">
        <v>1240</v>
      </c>
      <c r="AKW3" s="8" t="s">
        <v>1241</v>
      </c>
      <c r="AKY3" s="8" t="s">
        <v>1242</v>
      </c>
      <c r="ALA3" s="8" t="s">
        <v>1243</v>
      </c>
      <c r="ALC3" s="8" t="s">
        <v>1244</v>
      </c>
      <c r="ALE3" s="8" t="s">
        <v>1245</v>
      </c>
      <c r="ALG3" s="8" t="s">
        <v>1246</v>
      </c>
      <c r="ALI3" s="8" t="s">
        <v>1247</v>
      </c>
      <c r="ALK3" s="8" t="s">
        <v>1248</v>
      </c>
      <c r="ALM3" s="8" t="s">
        <v>1249</v>
      </c>
      <c r="ALO3" s="8" t="s">
        <v>1250</v>
      </c>
      <c r="ALQ3" s="8" t="s">
        <v>1251</v>
      </c>
      <c r="ALS3" s="8" t="s">
        <v>1252</v>
      </c>
      <c r="ALU3" s="8" t="s">
        <v>1253</v>
      </c>
      <c r="ALW3" s="8" t="s">
        <v>1260</v>
      </c>
      <c r="ALY3" s="8" t="s">
        <v>1254</v>
      </c>
      <c r="AMA3" s="8" t="s">
        <v>1255</v>
      </c>
      <c r="AMC3" s="8" t="s">
        <v>1257</v>
      </c>
    </row>
    <row r="4" spans="1:1018" s="8" customFormat="1" ht="38.25" customHeight="1">
      <c r="I4" s="9"/>
      <c r="J4" s="9"/>
      <c r="K4" s="9"/>
      <c r="L4" s="9"/>
      <c r="P4" s="9"/>
      <c r="Q4" s="9"/>
      <c r="R4" s="9"/>
      <c r="S4" s="9"/>
      <c r="T4" s="8" t="s">
        <v>666</v>
      </c>
      <c r="W4" s="8" t="s">
        <v>1318</v>
      </c>
      <c r="X4" s="8" t="s">
        <v>1318</v>
      </c>
      <c r="Y4" s="8" t="s">
        <v>1318</v>
      </c>
      <c r="Z4" s="9" t="s">
        <v>959</v>
      </c>
      <c r="AA4" s="9" t="s">
        <v>960</v>
      </c>
      <c r="AB4" s="9" t="s">
        <v>961</v>
      </c>
      <c r="AC4" s="9" t="s">
        <v>667</v>
      </c>
      <c r="AD4" s="8" t="s">
        <v>668</v>
      </c>
      <c r="AE4" s="8" t="s">
        <v>669</v>
      </c>
      <c r="AF4" s="8" t="s">
        <v>670</v>
      </c>
      <c r="AG4" s="8" t="s">
        <v>671</v>
      </c>
      <c r="AH4" s="8" t="s">
        <v>611</v>
      </c>
      <c r="AI4" s="8" t="s">
        <v>612</v>
      </c>
      <c r="AJ4" s="8" t="s">
        <v>962</v>
      </c>
      <c r="AM4" s="8" t="s">
        <v>963</v>
      </c>
      <c r="AP4" s="8" t="s">
        <v>964</v>
      </c>
      <c r="AU4" s="8" t="s">
        <v>965</v>
      </c>
      <c r="AW4" s="8" t="s">
        <v>966</v>
      </c>
      <c r="AY4" s="8" t="s">
        <v>967</v>
      </c>
      <c r="BA4" s="8" t="s">
        <v>968</v>
      </c>
      <c r="BC4" s="8" t="s">
        <v>969</v>
      </c>
      <c r="BF4" s="8" t="s">
        <v>1118</v>
      </c>
      <c r="BH4" s="8" t="s">
        <v>1119</v>
      </c>
      <c r="BJ4" s="8" t="s">
        <v>1120</v>
      </c>
      <c r="BK4" s="8" t="s">
        <v>1123</v>
      </c>
      <c r="BL4" s="8" t="s">
        <v>1124</v>
      </c>
      <c r="BN4" s="9" t="s">
        <v>959</v>
      </c>
      <c r="BO4" s="9" t="s">
        <v>960</v>
      </c>
      <c r="BP4" s="9" t="s">
        <v>961</v>
      </c>
      <c r="BQ4" s="9" t="s">
        <v>667</v>
      </c>
      <c r="BR4" s="8" t="s">
        <v>668</v>
      </c>
      <c r="BS4" s="8" t="s">
        <v>669</v>
      </c>
      <c r="BT4" s="8" t="s">
        <v>670</v>
      </c>
      <c r="BU4" s="8" t="s">
        <v>671</v>
      </c>
      <c r="BV4" s="8" t="s">
        <v>611</v>
      </c>
      <c r="BW4" s="8" t="s">
        <v>612</v>
      </c>
      <c r="BX4" s="8" t="s">
        <v>962</v>
      </c>
      <c r="CA4" s="8" t="s">
        <v>963</v>
      </c>
      <c r="CD4" s="8" t="s">
        <v>964</v>
      </c>
      <c r="CI4" s="8" t="s">
        <v>965</v>
      </c>
      <c r="CK4" s="8" t="s">
        <v>966</v>
      </c>
      <c r="CM4" s="8" t="s">
        <v>967</v>
      </c>
      <c r="CO4" s="8" t="s">
        <v>968</v>
      </c>
      <c r="CQ4" s="8" t="s">
        <v>969</v>
      </c>
      <c r="CT4" s="8" t="s">
        <v>1118</v>
      </c>
      <c r="CV4" s="8" t="s">
        <v>1119</v>
      </c>
      <c r="CX4" s="8" t="s">
        <v>1120</v>
      </c>
      <c r="CY4" s="8" t="s">
        <v>1123</v>
      </c>
      <c r="CZ4" s="8" t="s">
        <v>1124</v>
      </c>
      <c r="DB4" s="9" t="s">
        <v>959</v>
      </c>
      <c r="DC4" s="9" t="s">
        <v>960</v>
      </c>
      <c r="DD4" s="9" t="s">
        <v>961</v>
      </c>
      <c r="DE4" s="9" t="s">
        <v>667</v>
      </c>
      <c r="DF4" s="8" t="s">
        <v>668</v>
      </c>
      <c r="DG4" s="8" t="s">
        <v>669</v>
      </c>
      <c r="DH4" s="8" t="s">
        <v>670</v>
      </c>
      <c r="DI4" s="8" t="s">
        <v>671</v>
      </c>
      <c r="DJ4" s="8" t="s">
        <v>611</v>
      </c>
      <c r="DK4" s="8" t="s">
        <v>612</v>
      </c>
      <c r="DL4" s="8" t="s">
        <v>962</v>
      </c>
      <c r="DO4" s="8" t="s">
        <v>963</v>
      </c>
      <c r="DR4" s="8" t="s">
        <v>964</v>
      </c>
      <c r="DW4" s="8" t="s">
        <v>965</v>
      </c>
      <c r="DY4" s="8" t="s">
        <v>966</v>
      </c>
      <c r="EA4" s="8" t="s">
        <v>967</v>
      </c>
      <c r="EC4" s="8" t="s">
        <v>968</v>
      </c>
      <c r="EE4" s="8" t="s">
        <v>969</v>
      </c>
      <c r="EG4" s="8" t="s">
        <v>1118</v>
      </c>
      <c r="EI4" s="8" t="s">
        <v>1119</v>
      </c>
      <c r="EK4" s="8" t="s">
        <v>1120</v>
      </c>
      <c r="EL4" s="8" t="s">
        <v>1123</v>
      </c>
      <c r="EM4" s="8" t="s">
        <v>1124</v>
      </c>
      <c r="EO4" s="8" t="s">
        <v>1156</v>
      </c>
      <c r="EP4" s="18" t="s">
        <v>970</v>
      </c>
      <c r="EQ4" s="18" t="s">
        <v>971</v>
      </c>
      <c r="ER4" s="18" t="s">
        <v>972</v>
      </c>
      <c r="ES4" s="18" t="s">
        <v>973</v>
      </c>
      <c r="ET4" s="18" t="s">
        <v>974</v>
      </c>
      <c r="EU4" s="18" t="s">
        <v>975</v>
      </c>
      <c r="EV4" s="18" t="s">
        <v>976</v>
      </c>
      <c r="EW4" s="18" t="s">
        <v>977</v>
      </c>
      <c r="EX4" s="18" t="s">
        <v>672</v>
      </c>
      <c r="EY4" s="18" t="s">
        <v>978</v>
      </c>
      <c r="EZ4" s="18" t="s">
        <v>979</v>
      </c>
      <c r="FA4" s="18" t="s">
        <v>980</v>
      </c>
      <c r="FB4" s="18" t="s">
        <v>981</v>
      </c>
      <c r="FC4" s="18" t="s">
        <v>982</v>
      </c>
      <c r="FD4" s="18" t="s">
        <v>660</v>
      </c>
      <c r="FE4" s="8" t="s">
        <v>983</v>
      </c>
      <c r="FF4" s="8" t="s">
        <v>984</v>
      </c>
      <c r="FG4" s="8" t="s">
        <v>985</v>
      </c>
      <c r="FI4" s="8" t="s">
        <v>986</v>
      </c>
      <c r="FR4" s="8" t="s">
        <v>985</v>
      </c>
      <c r="FT4" s="8" t="s">
        <v>986</v>
      </c>
      <c r="GB4" s="8" t="s">
        <v>985</v>
      </c>
      <c r="GD4" s="8" t="s">
        <v>986</v>
      </c>
      <c r="GL4" s="8" t="s">
        <v>985</v>
      </c>
      <c r="GN4" s="8" t="s">
        <v>986</v>
      </c>
      <c r="GV4" s="8" t="s">
        <v>985</v>
      </c>
      <c r="GX4" s="8" t="s">
        <v>986</v>
      </c>
      <c r="HF4" s="8" t="s">
        <v>985</v>
      </c>
      <c r="HH4" s="8" t="s">
        <v>986</v>
      </c>
      <c r="HP4" s="8" t="s">
        <v>985</v>
      </c>
      <c r="HR4" s="8" t="s">
        <v>986</v>
      </c>
      <c r="HZ4" s="8" t="s">
        <v>985</v>
      </c>
      <c r="IB4" s="8" t="s">
        <v>986</v>
      </c>
      <c r="IJ4" s="8" t="s">
        <v>985</v>
      </c>
      <c r="IL4" s="8" t="s">
        <v>986</v>
      </c>
      <c r="IT4" s="8" t="s">
        <v>985</v>
      </c>
      <c r="IV4" s="8" t="s">
        <v>986</v>
      </c>
      <c r="JD4" s="8" t="s">
        <v>985</v>
      </c>
      <c r="JF4" s="8" t="s">
        <v>986</v>
      </c>
      <c r="JN4" s="8" t="s">
        <v>666</v>
      </c>
      <c r="JO4" s="8" t="s">
        <v>985</v>
      </c>
      <c r="JQ4" s="8" t="s">
        <v>986</v>
      </c>
      <c r="JY4" s="8" t="s">
        <v>985</v>
      </c>
      <c r="KA4" s="8" t="s">
        <v>986</v>
      </c>
      <c r="KJ4" s="8" t="s">
        <v>987</v>
      </c>
      <c r="KL4" s="8" t="s">
        <v>985</v>
      </c>
      <c r="KN4" s="8" t="s">
        <v>986</v>
      </c>
      <c r="KV4" s="8" t="s">
        <v>987</v>
      </c>
      <c r="KX4" s="8" t="s">
        <v>985</v>
      </c>
      <c r="KZ4" s="8" t="s">
        <v>986</v>
      </c>
      <c r="LH4" s="8" t="s">
        <v>987</v>
      </c>
      <c r="LJ4" s="8" t="s">
        <v>985</v>
      </c>
      <c r="LL4" s="8" t="s">
        <v>986</v>
      </c>
      <c r="LT4" s="8" t="s">
        <v>987</v>
      </c>
      <c r="MF4" s="8" t="s">
        <v>666</v>
      </c>
      <c r="MH4" s="8" t="s">
        <v>666</v>
      </c>
      <c r="MK4" s="8" t="s">
        <v>988</v>
      </c>
      <c r="ML4" s="8" t="s">
        <v>989</v>
      </c>
      <c r="MM4" s="8" t="s">
        <v>666</v>
      </c>
      <c r="MS4" s="8" t="s">
        <v>666</v>
      </c>
      <c r="MT4" s="8" t="s">
        <v>990</v>
      </c>
      <c r="MV4" s="8" t="s">
        <v>991</v>
      </c>
      <c r="MW4" s="8" t="s">
        <v>992</v>
      </c>
      <c r="MX4" s="8" t="s">
        <v>990</v>
      </c>
      <c r="MZ4" s="8" t="s">
        <v>991</v>
      </c>
      <c r="NA4" s="8" t="s">
        <v>992</v>
      </c>
      <c r="NB4" s="8" t="s">
        <v>990</v>
      </c>
      <c r="ND4" s="8" t="s">
        <v>991</v>
      </c>
      <c r="NE4" s="8" t="s">
        <v>992</v>
      </c>
      <c r="NF4" s="8" t="s">
        <v>990</v>
      </c>
      <c r="NH4" s="8" t="s">
        <v>991</v>
      </c>
      <c r="NI4" s="8" t="s">
        <v>992</v>
      </c>
      <c r="NJ4" s="8" t="s">
        <v>990</v>
      </c>
      <c r="NL4" s="8" t="s">
        <v>991</v>
      </c>
      <c r="NM4" s="8" t="s">
        <v>992</v>
      </c>
      <c r="NW4" s="8" t="s">
        <v>666</v>
      </c>
      <c r="NX4" s="8" t="s">
        <v>993</v>
      </c>
      <c r="NY4" s="8" t="s">
        <v>994</v>
      </c>
      <c r="NZ4" s="8" t="s">
        <v>995</v>
      </c>
      <c r="OA4" s="8" t="s">
        <v>993</v>
      </c>
      <c r="OB4" s="8" t="s">
        <v>994</v>
      </c>
      <c r="OC4" s="8" t="s">
        <v>995</v>
      </c>
      <c r="OD4" s="8" t="s">
        <v>993</v>
      </c>
      <c r="OE4" s="8" t="s">
        <v>994</v>
      </c>
      <c r="OF4" s="8" t="s">
        <v>995</v>
      </c>
      <c r="OG4" s="8" t="s">
        <v>993</v>
      </c>
      <c r="OH4" s="8" t="s">
        <v>994</v>
      </c>
      <c r="OI4" s="8" t="s">
        <v>995</v>
      </c>
      <c r="OJ4" s="8" t="s">
        <v>993</v>
      </c>
      <c r="OK4" s="8" t="s">
        <v>994</v>
      </c>
      <c r="OL4" s="8" t="s">
        <v>995</v>
      </c>
      <c r="OM4" s="8" t="s">
        <v>996</v>
      </c>
      <c r="ON4" s="8" t="s">
        <v>995</v>
      </c>
      <c r="OO4" s="8" t="s">
        <v>994</v>
      </c>
      <c r="OP4" s="8" t="s">
        <v>665</v>
      </c>
      <c r="OQ4" s="8" t="s">
        <v>851</v>
      </c>
      <c r="OR4" s="8" t="s">
        <v>332</v>
      </c>
      <c r="OS4" s="8" t="s">
        <v>674</v>
      </c>
      <c r="OV4" s="8" t="s">
        <v>673</v>
      </c>
      <c r="PG4" s="8" t="s">
        <v>997</v>
      </c>
      <c r="PI4" s="8" t="s">
        <v>665</v>
      </c>
      <c r="PJ4" s="8" t="s">
        <v>674</v>
      </c>
      <c r="PK4" s="8" t="s">
        <v>673</v>
      </c>
      <c r="PL4" s="8" t="s">
        <v>998</v>
      </c>
      <c r="PM4" s="8" t="s">
        <v>999</v>
      </c>
      <c r="PO4" s="8" t="s">
        <v>1000</v>
      </c>
      <c r="PP4" s="8" t="s">
        <v>1001</v>
      </c>
      <c r="PQ4" s="8" t="s">
        <v>1002</v>
      </c>
      <c r="PR4" s="8" t="s">
        <v>999</v>
      </c>
      <c r="PX4" s="8" t="s">
        <v>675</v>
      </c>
      <c r="PY4" s="8" t="s">
        <v>676</v>
      </c>
      <c r="PZ4" s="8" t="s">
        <v>677</v>
      </c>
      <c r="QA4" s="8" t="s">
        <v>678</v>
      </c>
      <c r="QB4" s="8" t="s">
        <v>679</v>
      </c>
      <c r="QC4" s="8" t="s">
        <v>1003</v>
      </c>
      <c r="QD4" s="8" t="s">
        <v>666</v>
      </c>
      <c r="QF4" s="8" t="s">
        <v>1004</v>
      </c>
      <c r="QH4" s="8" t="s">
        <v>1005</v>
      </c>
      <c r="QJ4" s="8" t="s">
        <v>1133</v>
      </c>
      <c r="QL4" s="8" t="s">
        <v>1004</v>
      </c>
      <c r="QN4" s="8" t="s">
        <v>1005</v>
      </c>
      <c r="QP4" s="8" t="s">
        <v>1133</v>
      </c>
      <c r="QR4" s="8" t="s">
        <v>1004</v>
      </c>
      <c r="QT4" s="8" t="s">
        <v>1005</v>
      </c>
      <c r="QV4" s="8" t="s">
        <v>1133</v>
      </c>
      <c r="QX4" s="8" t="s">
        <v>1004</v>
      </c>
      <c r="QZ4" s="8" t="s">
        <v>1005</v>
      </c>
      <c r="RB4" s="8" t="s">
        <v>1133</v>
      </c>
      <c r="RD4" s="8" t="s">
        <v>1004</v>
      </c>
      <c r="RF4" s="8" t="s">
        <v>1005</v>
      </c>
      <c r="RH4" s="8" t="s">
        <v>1133</v>
      </c>
      <c r="RJ4" s="8" t="s">
        <v>666</v>
      </c>
      <c r="RL4" s="8" t="s">
        <v>615</v>
      </c>
      <c r="RM4" s="8" t="s">
        <v>616</v>
      </c>
      <c r="RN4" s="8" t="s">
        <v>617</v>
      </c>
      <c r="RO4" s="8" t="s">
        <v>618</v>
      </c>
      <c r="RP4" s="8" t="s">
        <v>615</v>
      </c>
      <c r="RQ4" s="8" t="s">
        <v>616</v>
      </c>
      <c r="RR4" s="8" t="s">
        <v>617</v>
      </c>
      <c r="RS4" s="8" t="s">
        <v>618</v>
      </c>
      <c r="RT4" s="8" t="s">
        <v>615</v>
      </c>
      <c r="RU4" s="8" t="s">
        <v>616</v>
      </c>
      <c r="RV4" s="8" t="s">
        <v>617</v>
      </c>
      <c r="RW4" s="8" t="s">
        <v>618</v>
      </c>
      <c r="RX4" s="8" t="s">
        <v>615</v>
      </c>
      <c r="RY4" s="8" t="s">
        <v>616</v>
      </c>
      <c r="RZ4" s="8" t="s">
        <v>617</v>
      </c>
      <c r="SA4" s="8" t="s">
        <v>618</v>
      </c>
      <c r="SB4" s="8" t="s">
        <v>615</v>
      </c>
      <c r="SC4" s="8" t="s">
        <v>616</v>
      </c>
      <c r="SD4" s="8" t="s">
        <v>617</v>
      </c>
      <c r="SE4" s="8" t="s">
        <v>618</v>
      </c>
      <c r="SF4" s="8" t="s">
        <v>615</v>
      </c>
      <c r="SG4" s="8" t="s">
        <v>616</v>
      </c>
      <c r="SH4" s="8" t="s">
        <v>617</v>
      </c>
      <c r="SI4" s="8" t="s">
        <v>618</v>
      </c>
      <c r="SJ4" s="8" t="s">
        <v>615</v>
      </c>
      <c r="SK4" s="8" t="s">
        <v>616</v>
      </c>
      <c r="SL4" s="8" t="s">
        <v>617</v>
      </c>
      <c r="SM4" s="8" t="s">
        <v>618</v>
      </c>
      <c r="SN4" s="8" t="s">
        <v>615</v>
      </c>
      <c r="SO4" s="8" t="s">
        <v>616</v>
      </c>
      <c r="SP4" s="8" t="s">
        <v>617</v>
      </c>
      <c r="SQ4" s="8" t="s">
        <v>618</v>
      </c>
      <c r="SR4" s="8" t="s">
        <v>615</v>
      </c>
      <c r="SS4" s="8" t="s">
        <v>616</v>
      </c>
      <c r="ST4" s="8" t="s">
        <v>617</v>
      </c>
      <c r="SU4" s="8" t="s">
        <v>618</v>
      </c>
      <c r="SV4" s="8" t="s">
        <v>615</v>
      </c>
      <c r="SW4" s="8" t="s">
        <v>616</v>
      </c>
      <c r="SX4" s="8" t="s">
        <v>617</v>
      </c>
      <c r="SY4" s="8" t="s">
        <v>618</v>
      </c>
      <c r="SZ4" s="8" t="s">
        <v>615</v>
      </c>
      <c r="TA4" s="8" t="s">
        <v>616</v>
      </c>
      <c r="TB4" s="8" t="s">
        <v>617</v>
      </c>
      <c r="TC4" s="8" t="s">
        <v>618</v>
      </c>
      <c r="TD4" s="8" t="s">
        <v>615</v>
      </c>
      <c r="TE4" s="8" t="s">
        <v>616</v>
      </c>
      <c r="TF4" s="8" t="s">
        <v>617</v>
      </c>
      <c r="TG4" s="8" t="s">
        <v>618</v>
      </c>
      <c r="TH4" s="8" t="s">
        <v>615</v>
      </c>
      <c r="TI4" s="8" t="s">
        <v>616</v>
      </c>
      <c r="TJ4" s="8" t="s">
        <v>617</v>
      </c>
      <c r="TK4" s="8" t="s">
        <v>618</v>
      </c>
      <c r="TL4" s="8" t="s">
        <v>615</v>
      </c>
      <c r="TM4" s="8" t="s">
        <v>616</v>
      </c>
      <c r="TN4" s="8" t="s">
        <v>617</v>
      </c>
      <c r="TO4" s="8" t="s">
        <v>618</v>
      </c>
      <c r="TP4" s="8" t="s">
        <v>615</v>
      </c>
      <c r="TQ4" s="8" t="s">
        <v>616</v>
      </c>
      <c r="TR4" s="8" t="s">
        <v>617</v>
      </c>
      <c r="TS4" s="8" t="s">
        <v>618</v>
      </c>
      <c r="TT4" s="8" t="s">
        <v>615</v>
      </c>
      <c r="TU4" s="8" t="s">
        <v>616</v>
      </c>
      <c r="TV4" s="8" t="s">
        <v>617</v>
      </c>
      <c r="TW4" s="8" t="s">
        <v>618</v>
      </c>
      <c r="TX4" s="8" t="s">
        <v>615</v>
      </c>
      <c r="TY4" s="8" t="s">
        <v>616</v>
      </c>
      <c r="TZ4" s="8" t="s">
        <v>617</v>
      </c>
      <c r="UA4" s="8" t="s">
        <v>618</v>
      </c>
      <c r="UB4" s="8" t="s">
        <v>615</v>
      </c>
      <c r="UC4" s="8" t="s">
        <v>616</v>
      </c>
      <c r="UD4" s="8" t="s">
        <v>617</v>
      </c>
      <c r="UE4" s="8" t="s">
        <v>618</v>
      </c>
      <c r="UF4" s="8" t="s">
        <v>666</v>
      </c>
      <c r="UO4" s="8" t="s">
        <v>666</v>
      </c>
      <c r="UU4" s="8" t="s">
        <v>666</v>
      </c>
      <c r="VA4" s="8" t="s">
        <v>666</v>
      </c>
      <c r="VI4" s="8" t="s">
        <v>666</v>
      </c>
      <c r="VQ4" s="8" t="s">
        <v>666</v>
      </c>
      <c r="VS4" s="8" t="s">
        <v>666</v>
      </c>
      <c r="VT4" s="8" t="s">
        <v>1006</v>
      </c>
      <c r="VU4" s="8" t="s">
        <v>1007</v>
      </c>
      <c r="VW4" s="8" t="s">
        <v>1008</v>
      </c>
      <c r="VX4" s="8" t="s">
        <v>1157</v>
      </c>
      <c r="VY4" s="8" t="s">
        <v>1009</v>
      </c>
      <c r="VZ4" s="8" t="s">
        <v>1010</v>
      </c>
      <c r="WA4" s="8" t="s">
        <v>1006</v>
      </c>
      <c r="WB4" s="8" t="s">
        <v>1007</v>
      </c>
      <c r="WD4" s="8" t="s">
        <v>1008</v>
      </c>
      <c r="WE4" s="8" t="s">
        <v>1157</v>
      </c>
      <c r="WF4" s="8" t="s">
        <v>1009</v>
      </c>
      <c r="WG4" s="8" t="s">
        <v>1010</v>
      </c>
      <c r="WH4" s="8" t="s">
        <v>1006</v>
      </c>
      <c r="WI4" s="8" t="s">
        <v>1007</v>
      </c>
      <c r="WK4" s="8" t="s">
        <v>1008</v>
      </c>
      <c r="WL4" s="8" t="s">
        <v>1157</v>
      </c>
      <c r="WM4" s="8" t="s">
        <v>1009</v>
      </c>
      <c r="WN4" s="8" t="s">
        <v>1010</v>
      </c>
      <c r="WO4" s="8" t="s">
        <v>1006</v>
      </c>
      <c r="WP4" s="8" t="s">
        <v>1007</v>
      </c>
      <c r="WR4" s="8" t="s">
        <v>1008</v>
      </c>
      <c r="WS4" s="8" t="s">
        <v>1157</v>
      </c>
      <c r="WT4" s="8" t="s">
        <v>1009</v>
      </c>
      <c r="WU4" s="8" t="s">
        <v>1010</v>
      </c>
      <c r="WV4" s="8" t="s">
        <v>1006</v>
      </c>
      <c r="WW4" s="8" t="s">
        <v>1007</v>
      </c>
      <c r="WY4" s="8" t="s">
        <v>1008</v>
      </c>
      <c r="WZ4" s="8" t="s">
        <v>1157</v>
      </c>
      <c r="XA4" s="8" t="s">
        <v>1009</v>
      </c>
      <c r="XB4" s="8" t="s">
        <v>1010</v>
      </c>
      <c r="XE4" s="8" t="s">
        <v>1011</v>
      </c>
      <c r="XF4" s="8" t="s">
        <v>680</v>
      </c>
      <c r="XG4" s="8" t="s">
        <v>681</v>
      </c>
      <c r="XH4" s="8" t="s">
        <v>682</v>
      </c>
      <c r="XI4" s="8" t="s">
        <v>683</v>
      </c>
      <c r="XJ4" s="8" t="s">
        <v>1012</v>
      </c>
      <c r="XR4" s="8" t="s">
        <v>666</v>
      </c>
      <c r="XT4" s="8" t="s">
        <v>666</v>
      </c>
      <c r="YC4" s="8" t="s">
        <v>666</v>
      </c>
      <c r="YE4" s="8" t="s">
        <v>666</v>
      </c>
      <c r="YF4" s="8" t="s">
        <v>1013</v>
      </c>
      <c r="YH4" s="8" t="s">
        <v>1014</v>
      </c>
      <c r="YJ4" s="8" t="s">
        <v>1015</v>
      </c>
      <c r="YL4" s="8" t="s">
        <v>1016</v>
      </c>
      <c r="YN4" s="8" t="s">
        <v>1017</v>
      </c>
      <c r="YP4" s="8" t="s">
        <v>684</v>
      </c>
      <c r="YR4" s="8" t="s">
        <v>1018</v>
      </c>
      <c r="YT4" s="8" t="s">
        <v>685</v>
      </c>
      <c r="YV4" s="8" t="s">
        <v>1169</v>
      </c>
      <c r="YX4" s="8" t="s">
        <v>999</v>
      </c>
      <c r="ZA4" s="8" t="s">
        <v>1020</v>
      </c>
      <c r="ZC4" s="8" t="s">
        <v>1021</v>
      </c>
      <c r="ZD4" s="8" t="s">
        <v>1013</v>
      </c>
      <c r="ZF4" s="8" t="s">
        <v>1014</v>
      </c>
      <c r="ZH4" s="8" t="s">
        <v>1015</v>
      </c>
      <c r="ZJ4" s="8" t="s">
        <v>1016</v>
      </c>
      <c r="ZL4" s="8" t="s">
        <v>1017</v>
      </c>
      <c r="ZN4" s="8" t="s">
        <v>684</v>
      </c>
      <c r="ZP4" s="8" t="s">
        <v>1018</v>
      </c>
      <c r="ZR4" s="8" t="s">
        <v>685</v>
      </c>
      <c r="ZT4" s="8" t="s">
        <v>1019</v>
      </c>
      <c r="ZV4" s="8" t="s">
        <v>999</v>
      </c>
      <c r="ZY4" s="8" t="s">
        <v>1020</v>
      </c>
      <c r="AAA4" s="8" t="s">
        <v>1021</v>
      </c>
      <c r="AAB4" s="8" t="s">
        <v>686</v>
      </c>
      <c r="AAC4" s="8" t="s">
        <v>687</v>
      </c>
      <c r="AAD4" s="8" t="s">
        <v>688</v>
      </c>
      <c r="AAE4" s="8" t="s">
        <v>689</v>
      </c>
      <c r="AAF4" s="8" t="s">
        <v>690</v>
      </c>
      <c r="AAG4" s="8" t="s">
        <v>691</v>
      </c>
      <c r="AAH4" s="8" t="s">
        <v>692</v>
      </c>
      <c r="AAI4" s="8" t="s">
        <v>693</v>
      </c>
      <c r="AAK4" s="8" t="s">
        <v>694</v>
      </c>
      <c r="AAL4" s="8" t="s">
        <v>695</v>
      </c>
      <c r="AAM4" s="8" t="s">
        <v>696</v>
      </c>
      <c r="AAN4" s="8" t="s">
        <v>697</v>
      </c>
      <c r="AAO4" s="8" t="s">
        <v>698</v>
      </c>
      <c r="AAP4" s="8" t="s">
        <v>699</v>
      </c>
      <c r="AAQ4" s="8" t="s">
        <v>700</v>
      </c>
      <c r="AAR4" s="8" t="s">
        <v>701</v>
      </c>
      <c r="AAS4" s="8" t="s">
        <v>702</v>
      </c>
      <c r="AAU4" s="8" t="s">
        <v>703</v>
      </c>
      <c r="AAV4" s="8" t="s">
        <v>704</v>
      </c>
      <c r="AAW4" s="8" t="s">
        <v>705</v>
      </c>
      <c r="AAY4" s="8" t="s">
        <v>1022</v>
      </c>
      <c r="ABD4" s="8" t="s">
        <v>1023</v>
      </c>
      <c r="ABF4" s="8" t="s">
        <v>1024</v>
      </c>
      <c r="ABH4" s="8" t="s">
        <v>1025</v>
      </c>
      <c r="ABJ4" s="8" t="s">
        <v>1026</v>
      </c>
      <c r="ABL4" s="8" t="s">
        <v>1027</v>
      </c>
      <c r="ABN4" s="8" t="s">
        <v>1028</v>
      </c>
      <c r="ABP4" s="8" t="s">
        <v>1029</v>
      </c>
      <c r="ABR4" s="8" t="s">
        <v>1030</v>
      </c>
      <c r="ABT4" s="8">
        <v>1</v>
      </c>
      <c r="ABW4" s="8">
        <v>2</v>
      </c>
      <c r="ABZ4" s="8" t="s">
        <v>706</v>
      </c>
      <c r="ACA4" s="8" t="s">
        <v>707</v>
      </c>
      <c r="ACB4" s="8" t="s">
        <v>708</v>
      </c>
      <c r="ACC4" s="8" t="s">
        <v>709</v>
      </c>
      <c r="ACD4" s="8" t="s">
        <v>710</v>
      </c>
      <c r="ACE4" s="8" t="s">
        <v>999</v>
      </c>
      <c r="ACG4" s="8" t="s">
        <v>1023</v>
      </c>
      <c r="ACI4" s="8" t="s">
        <v>1024</v>
      </c>
      <c r="ACK4" s="8" t="s">
        <v>1025</v>
      </c>
      <c r="ACM4" s="8" t="s">
        <v>1026</v>
      </c>
      <c r="ACO4" s="8" t="s">
        <v>1027</v>
      </c>
      <c r="ACQ4" s="8" t="s">
        <v>1028</v>
      </c>
      <c r="ACS4" s="8" t="s">
        <v>1029</v>
      </c>
      <c r="ACU4" s="8" t="s">
        <v>1030</v>
      </c>
      <c r="ACW4" s="8">
        <v>1</v>
      </c>
      <c r="ACZ4" s="8">
        <v>2</v>
      </c>
      <c r="ADC4" s="8" t="s">
        <v>706</v>
      </c>
      <c r="ADD4" s="8" t="s">
        <v>707</v>
      </c>
      <c r="ADE4" s="8" t="s">
        <v>708</v>
      </c>
      <c r="ADF4" s="8" t="s">
        <v>709</v>
      </c>
      <c r="ADG4" s="8" t="s">
        <v>710</v>
      </c>
      <c r="ADH4" s="8" t="s">
        <v>999</v>
      </c>
      <c r="ADJ4" s="8" t="s">
        <v>686</v>
      </c>
      <c r="ADK4" s="8" t="s">
        <v>687</v>
      </c>
      <c r="ADL4" s="8" t="s">
        <v>688</v>
      </c>
      <c r="ADM4" s="8" t="s">
        <v>689</v>
      </c>
      <c r="ADN4" s="8" t="s">
        <v>690</v>
      </c>
      <c r="ADO4" s="8" t="s">
        <v>691</v>
      </c>
      <c r="ADP4" s="8" t="s">
        <v>692</v>
      </c>
      <c r="ADQ4" s="8" t="s">
        <v>693</v>
      </c>
      <c r="ADS4" s="8" t="s">
        <v>711</v>
      </c>
      <c r="ADT4" s="8" t="s">
        <v>712</v>
      </c>
      <c r="ADU4" s="8" t="s">
        <v>698</v>
      </c>
      <c r="ADV4" s="8" t="s">
        <v>703</v>
      </c>
      <c r="ADW4" s="8" t="s">
        <v>704</v>
      </c>
      <c r="ADX4" s="8" t="s">
        <v>705</v>
      </c>
      <c r="ADZ4" s="8" t="s">
        <v>1022</v>
      </c>
      <c r="AEE4" s="8" t="s">
        <v>1023</v>
      </c>
      <c r="AEG4" s="8" t="s">
        <v>1024</v>
      </c>
      <c r="AEI4" s="8" t="s">
        <v>1025</v>
      </c>
      <c r="AEK4" s="8" t="s">
        <v>1026</v>
      </c>
      <c r="AEM4" s="8" t="s">
        <v>1027</v>
      </c>
      <c r="AEO4" s="8" t="s">
        <v>1028</v>
      </c>
      <c r="AEQ4" s="8" t="s">
        <v>1029</v>
      </c>
      <c r="AES4" s="8" t="s">
        <v>1030</v>
      </c>
      <c r="AEU4" s="8">
        <v>1</v>
      </c>
      <c r="AEX4" s="8">
        <v>2</v>
      </c>
      <c r="AFA4" s="8" t="s">
        <v>706</v>
      </c>
      <c r="AFB4" s="8" t="s">
        <v>707</v>
      </c>
      <c r="AFC4" s="8" t="s">
        <v>713</v>
      </c>
      <c r="AFD4" s="8" t="s">
        <v>708</v>
      </c>
      <c r="AFE4" s="8" t="s">
        <v>709</v>
      </c>
      <c r="AFF4" s="8" t="s">
        <v>710</v>
      </c>
      <c r="AFG4" s="8" t="s">
        <v>999</v>
      </c>
      <c r="AFI4" s="8" t="s">
        <v>1023</v>
      </c>
      <c r="AFK4" s="8" t="s">
        <v>1024</v>
      </c>
      <c r="AFM4" s="8" t="s">
        <v>1025</v>
      </c>
      <c r="AFO4" s="8" t="s">
        <v>1026</v>
      </c>
      <c r="AFQ4" s="8" t="s">
        <v>1027</v>
      </c>
      <c r="AFS4" s="8" t="s">
        <v>1028</v>
      </c>
      <c r="AFU4" s="8" t="s">
        <v>1029</v>
      </c>
      <c r="AFW4" s="8" t="s">
        <v>1030</v>
      </c>
      <c r="AFY4" s="8">
        <v>1</v>
      </c>
      <c r="AGB4" s="8">
        <v>2</v>
      </c>
      <c r="AGE4" s="8" t="s">
        <v>706</v>
      </c>
      <c r="AGF4" s="8" t="s">
        <v>707</v>
      </c>
      <c r="AGG4" s="8" t="s">
        <v>707</v>
      </c>
      <c r="AGH4" s="8" t="s">
        <v>708</v>
      </c>
      <c r="AGI4" s="8" t="s">
        <v>709</v>
      </c>
      <c r="AGJ4" s="8" t="s">
        <v>710</v>
      </c>
      <c r="AGK4" s="8" t="s">
        <v>999</v>
      </c>
      <c r="AHE4" s="8" t="s">
        <v>666</v>
      </c>
      <c r="AHP4" s="8" t="s">
        <v>666</v>
      </c>
      <c r="AHQ4" s="8" t="s">
        <v>1031</v>
      </c>
      <c r="AHR4" s="8" t="s">
        <v>1032</v>
      </c>
      <c r="AHS4" s="8" t="s">
        <v>1031</v>
      </c>
      <c r="AHT4" s="8" t="s">
        <v>1032</v>
      </c>
      <c r="AHU4" s="8" t="s">
        <v>1031</v>
      </c>
      <c r="AHV4" s="8" t="s">
        <v>1032</v>
      </c>
      <c r="AHW4" s="8" t="s">
        <v>1031</v>
      </c>
      <c r="AHX4" s="8" t="s">
        <v>1032</v>
      </c>
      <c r="AHY4" s="8" t="s">
        <v>1031</v>
      </c>
      <c r="AHZ4" s="8" t="s">
        <v>1032</v>
      </c>
      <c r="AIA4" s="8" t="s">
        <v>1031</v>
      </c>
      <c r="AIB4" s="8" t="s">
        <v>1032</v>
      </c>
      <c r="AIC4" s="8" t="s">
        <v>1031</v>
      </c>
      <c r="AID4" s="8" t="s">
        <v>1032</v>
      </c>
      <c r="AIE4" s="8" t="s">
        <v>1031</v>
      </c>
      <c r="AIF4" s="8" t="s">
        <v>1032</v>
      </c>
      <c r="AIG4" s="8" t="s">
        <v>1031</v>
      </c>
      <c r="AIH4" s="8" t="s">
        <v>1032</v>
      </c>
      <c r="AII4" s="8" t="s">
        <v>1031</v>
      </c>
      <c r="AIJ4" s="8" t="s">
        <v>1032</v>
      </c>
      <c r="AIK4" s="8" t="s">
        <v>1031</v>
      </c>
      <c r="AIL4" s="8" t="s">
        <v>1032</v>
      </c>
      <c r="AIM4" s="8" t="s">
        <v>1031</v>
      </c>
      <c r="AIN4" s="8" t="s">
        <v>1032</v>
      </c>
      <c r="AIO4" s="8" t="s">
        <v>1031</v>
      </c>
      <c r="AIP4" s="8" t="s">
        <v>1032</v>
      </c>
      <c r="AIQ4" s="8" t="s">
        <v>1031</v>
      </c>
      <c r="AIR4" s="8" t="s">
        <v>1032</v>
      </c>
      <c r="AIS4" s="8" t="s">
        <v>1031</v>
      </c>
      <c r="AIT4" s="8" t="s">
        <v>1032</v>
      </c>
      <c r="AIU4" s="8" t="s">
        <v>1031</v>
      </c>
      <c r="AIV4" s="8" t="s">
        <v>1032</v>
      </c>
      <c r="AIW4" s="8" t="s">
        <v>1031</v>
      </c>
      <c r="AIX4" s="8" t="s">
        <v>1032</v>
      </c>
      <c r="AIY4" s="8" t="s">
        <v>1031</v>
      </c>
      <c r="AIZ4" s="8" t="s">
        <v>1032</v>
      </c>
      <c r="AJA4" s="8" t="s">
        <v>1031</v>
      </c>
      <c r="AJB4" s="8" t="s">
        <v>1032</v>
      </c>
      <c r="AJC4" s="8" t="s">
        <v>1031</v>
      </c>
      <c r="AJD4" s="8" t="s">
        <v>1032</v>
      </c>
      <c r="AJE4" s="8" t="s">
        <v>1031</v>
      </c>
      <c r="AJF4" s="8" t="s">
        <v>1032</v>
      </c>
      <c r="AJG4" s="8" t="s">
        <v>1031</v>
      </c>
      <c r="AJH4" s="8" t="s">
        <v>1032</v>
      </c>
      <c r="AJI4" s="8" t="s">
        <v>1031</v>
      </c>
      <c r="AJJ4" s="8" t="s">
        <v>1032</v>
      </c>
      <c r="AJK4" s="8" t="s">
        <v>1031</v>
      </c>
      <c r="AJL4" s="8" t="s">
        <v>1032</v>
      </c>
      <c r="AJM4" s="8" t="s">
        <v>1031</v>
      </c>
      <c r="AJN4" s="8" t="s">
        <v>1032</v>
      </c>
      <c r="AJO4" s="8" t="s">
        <v>1031</v>
      </c>
      <c r="AJP4" s="8" t="s">
        <v>1032</v>
      </c>
      <c r="AJQ4" s="8" t="s">
        <v>1031</v>
      </c>
      <c r="AJR4" s="8" t="s">
        <v>1032</v>
      </c>
      <c r="AJS4" s="8" t="s">
        <v>1031</v>
      </c>
      <c r="AJT4" s="8" t="s">
        <v>1032</v>
      </c>
      <c r="AJU4" s="8" t="s">
        <v>1031</v>
      </c>
      <c r="AJV4" s="8" t="s">
        <v>1032</v>
      </c>
      <c r="AJW4" s="8" t="s">
        <v>1031</v>
      </c>
      <c r="AJX4" s="8" t="s">
        <v>1032</v>
      </c>
      <c r="AJY4" s="8" t="s">
        <v>1031</v>
      </c>
      <c r="AJZ4" s="8" t="s">
        <v>1032</v>
      </c>
      <c r="AKA4" s="8" t="s">
        <v>1031</v>
      </c>
      <c r="AKB4" s="8" t="s">
        <v>1032</v>
      </c>
      <c r="AKC4" s="8" t="s">
        <v>1031</v>
      </c>
      <c r="AKD4" s="8" t="s">
        <v>1032</v>
      </c>
      <c r="AKE4" s="8" t="s">
        <v>1031</v>
      </c>
      <c r="AKF4" s="8" t="s">
        <v>1032</v>
      </c>
      <c r="AKG4" s="8" t="s">
        <v>1031</v>
      </c>
      <c r="AKH4" s="8" t="s">
        <v>1032</v>
      </c>
      <c r="AKI4" s="8" t="s">
        <v>1031</v>
      </c>
      <c r="AKJ4" s="8" t="s">
        <v>1032</v>
      </c>
      <c r="AKK4" s="8" t="s">
        <v>1031</v>
      </c>
      <c r="AKL4" s="8" t="s">
        <v>1032</v>
      </c>
      <c r="AKM4" s="8" t="s">
        <v>1031</v>
      </c>
      <c r="AKN4" s="8" t="s">
        <v>1032</v>
      </c>
      <c r="AKO4" s="8" t="s">
        <v>1031</v>
      </c>
      <c r="AKP4" s="8" t="s">
        <v>1032</v>
      </c>
      <c r="AKQ4" s="8" t="s">
        <v>1031</v>
      </c>
      <c r="AKR4" s="8" t="s">
        <v>1032</v>
      </c>
      <c r="AKS4" s="8" t="s">
        <v>1031</v>
      </c>
      <c r="AKT4" s="8" t="s">
        <v>1032</v>
      </c>
      <c r="AKU4" s="8" t="s">
        <v>1031</v>
      </c>
      <c r="AKV4" s="8" t="s">
        <v>1032</v>
      </c>
      <c r="AKW4" s="8" t="s">
        <v>1031</v>
      </c>
      <c r="AKX4" s="8" t="s">
        <v>1032</v>
      </c>
      <c r="AKY4" s="8" t="s">
        <v>1031</v>
      </c>
      <c r="AKZ4" s="8" t="s">
        <v>1032</v>
      </c>
      <c r="ALA4" s="8" t="s">
        <v>1031</v>
      </c>
      <c r="ALB4" s="8" t="s">
        <v>1032</v>
      </c>
      <c r="ALC4" s="8" t="s">
        <v>1031</v>
      </c>
      <c r="ALD4" s="8" t="s">
        <v>1032</v>
      </c>
      <c r="ALE4" s="8" t="s">
        <v>1031</v>
      </c>
      <c r="ALF4" s="8" t="s">
        <v>1032</v>
      </c>
      <c r="ALG4" s="8" t="s">
        <v>1031</v>
      </c>
      <c r="ALH4" s="8" t="s">
        <v>1032</v>
      </c>
      <c r="ALI4" s="8" t="s">
        <v>1031</v>
      </c>
      <c r="ALJ4" s="8" t="s">
        <v>1032</v>
      </c>
      <c r="ALK4" s="8" t="s">
        <v>1031</v>
      </c>
      <c r="ALL4" s="8" t="s">
        <v>1032</v>
      </c>
      <c r="ALM4" s="8" t="s">
        <v>1031</v>
      </c>
      <c r="ALN4" s="8" t="s">
        <v>1032</v>
      </c>
      <c r="ALO4" s="8" t="s">
        <v>1031</v>
      </c>
      <c r="ALP4" s="8" t="s">
        <v>1032</v>
      </c>
      <c r="ALQ4" s="8" t="s">
        <v>1031</v>
      </c>
      <c r="ALR4" s="8" t="s">
        <v>1032</v>
      </c>
      <c r="ALS4" s="8" t="s">
        <v>1031</v>
      </c>
      <c r="ALT4" s="8" t="s">
        <v>1032</v>
      </c>
      <c r="ALU4" s="8" t="s">
        <v>1031</v>
      </c>
      <c r="ALV4" s="8" t="s">
        <v>1032</v>
      </c>
      <c r="ALW4" s="8" t="s">
        <v>1031</v>
      </c>
      <c r="ALX4" s="8" t="s">
        <v>1032</v>
      </c>
      <c r="ALY4" s="8" t="s">
        <v>1031</v>
      </c>
      <c r="ALZ4" s="8" t="s">
        <v>1032</v>
      </c>
      <c r="AMA4" s="8" t="s">
        <v>1031</v>
      </c>
      <c r="AMB4" s="8" t="s">
        <v>1032</v>
      </c>
      <c r="AMC4" s="8" t="s">
        <v>1031</v>
      </c>
      <c r="AMD4" s="8" t="s">
        <v>1032</v>
      </c>
    </row>
    <row r="5" spans="1:1018" s="8" customFormat="1" ht="25.9" customHeight="1">
      <c r="AJ5" s="8" t="s">
        <v>1033</v>
      </c>
      <c r="AK5" s="8" t="s">
        <v>1034</v>
      </c>
      <c r="AL5" s="8" t="s">
        <v>1035</v>
      </c>
      <c r="AM5" s="8" t="s">
        <v>1033</v>
      </c>
      <c r="AN5" s="8" t="s">
        <v>1034</v>
      </c>
      <c r="AO5" s="8" t="s">
        <v>1035</v>
      </c>
      <c r="AP5" s="8" t="s">
        <v>1033</v>
      </c>
      <c r="AQ5" s="8" t="s">
        <v>1034</v>
      </c>
      <c r="AR5" s="8" t="s">
        <v>1035</v>
      </c>
      <c r="AS5" s="8" t="s">
        <v>1116</v>
      </c>
      <c r="AT5" s="8" t="s">
        <v>1117</v>
      </c>
      <c r="AU5" s="8" t="s">
        <v>1116</v>
      </c>
      <c r="AV5" s="8" t="s">
        <v>1117</v>
      </c>
      <c r="AW5" s="8" t="s">
        <v>1116</v>
      </c>
      <c r="AX5" s="8" t="s">
        <v>1117</v>
      </c>
      <c r="AY5" s="8" t="s">
        <v>1116</v>
      </c>
      <c r="AZ5" s="8" t="s">
        <v>1117</v>
      </c>
      <c r="BA5" s="8" t="s">
        <v>1116</v>
      </c>
      <c r="BB5" s="8" t="s">
        <v>1117</v>
      </c>
      <c r="BC5" s="8" t="s">
        <v>1116</v>
      </c>
      <c r="BD5" s="8" t="s">
        <v>1117</v>
      </c>
      <c r="BE5" s="8" t="s">
        <v>666</v>
      </c>
      <c r="BF5" s="8" t="s">
        <v>628</v>
      </c>
      <c r="BG5" s="8" t="s">
        <v>646</v>
      </c>
      <c r="BH5" s="8" t="s">
        <v>628</v>
      </c>
      <c r="BI5" s="8" t="s">
        <v>646</v>
      </c>
      <c r="BJ5" s="8" t="s">
        <v>1121</v>
      </c>
      <c r="BK5" s="8" t="s">
        <v>1122</v>
      </c>
      <c r="BL5" s="8" t="s">
        <v>1116</v>
      </c>
      <c r="BM5" s="8" t="s">
        <v>1117</v>
      </c>
      <c r="BX5" s="8" t="s">
        <v>1033</v>
      </c>
      <c r="BY5" s="8" t="s">
        <v>1034</v>
      </c>
      <c r="BZ5" s="8" t="s">
        <v>1035</v>
      </c>
      <c r="CA5" s="8" t="s">
        <v>1033</v>
      </c>
      <c r="CB5" s="8" t="s">
        <v>1034</v>
      </c>
      <c r="CC5" s="8" t="s">
        <v>1035</v>
      </c>
      <c r="CD5" s="8" t="s">
        <v>1033</v>
      </c>
      <c r="CE5" s="8" t="s">
        <v>1034</v>
      </c>
      <c r="CF5" s="8" t="s">
        <v>1035</v>
      </c>
      <c r="CG5" s="8" t="s">
        <v>1116</v>
      </c>
      <c r="CH5" s="8" t="s">
        <v>1117</v>
      </c>
      <c r="CI5" s="8" t="s">
        <v>1116</v>
      </c>
      <c r="CJ5" s="8" t="s">
        <v>1117</v>
      </c>
      <c r="CK5" s="8" t="s">
        <v>1116</v>
      </c>
      <c r="CL5" s="8" t="s">
        <v>1117</v>
      </c>
      <c r="CM5" s="8" t="s">
        <v>1116</v>
      </c>
      <c r="CN5" s="8" t="s">
        <v>1117</v>
      </c>
      <c r="CO5" s="8" t="s">
        <v>1116</v>
      </c>
      <c r="CP5" s="8" t="s">
        <v>1117</v>
      </c>
      <c r="CQ5" s="8" t="s">
        <v>1116</v>
      </c>
      <c r="CR5" s="8" t="s">
        <v>1117</v>
      </c>
      <c r="CS5" s="8" t="s">
        <v>666</v>
      </c>
      <c r="CT5" s="8" t="s">
        <v>628</v>
      </c>
      <c r="CU5" s="8" t="s">
        <v>1130</v>
      </c>
      <c r="CV5" s="8" t="s">
        <v>628</v>
      </c>
      <c r="CW5" s="8" t="s">
        <v>1130</v>
      </c>
      <c r="CX5" s="8" t="s">
        <v>1121</v>
      </c>
      <c r="CY5" s="8" t="s">
        <v>1122</v>
      </c>
      <c r="CZ5" s="8" t="s">
        <v>1116</v>
      </c>
      <c r="DA5" s="8" t="s">
        <v>1117</v>
      </c>
      <c r="DL5" s="8" t="s">
        <v>1033</v>
      </c>
      <c r="DM5" s="8" t="s">
        <v>1034</v>
      </c>
      <c r="DN5" s="8" t="s">
        <v>1035</v>
      </c>
      <c r="DO5" s="8" t="s">
        <v>1033</v>
      </c>
      <c r="DP5" s="8" t="s">
        <v>1034</v>
      </c>
      <c r="DQ5" s="8" t="s">
        <v>1035</v>
      </c>
      <c r="DR5" s="8" t="s">
        <v>1033</v>
      </c>
      <c r="DS5" s="8" t="s">
        <v>1034</v>
      </c>
      <c r="DT5" s="8" t="s">
        <v>1035</v>
      </c>
      <c r="DU5" s="8" t="s">
        <v>627</v>
      </c>
      <c r="DV5" s="8" t="s">
        <v>1148</v>
      </c>
      <c r="DW5" s="8" t="s">
        <v>1116</v>
      </c>
      <c r="DX5" s="8" t="s">
        <v>1117</v>
      </c>
      <c r="DY5" s="8" t="s">
        <v>1116</v>
      </c>
      <c r="DZ5" s="8" t="s">
        <v>1117</v>
      </c>
      <c r="EA5" s="8" t="s">
        <v>1116</v>
      </c>
      <c r="EB5" s="8" t="s">
        <v>1117</v>
      </c>
      <c r="EC5" s="8" t="s">
        <v>1116</v>
      </c>
      <c r="ED5" s="8" t="s">
        <v>1117</v>
      </c>
      <c r="EE5" s="8" t="s">
        <v>1116</v>
      </c>
      <c r="EF5" s="8" t="s">
        <v>1117</v>
      </c>
      <c r="EG5" s="8" t="s">
        <v>628</v>
      </c>
      <c r="EH5" s="8" t="s">
        <v>1130</v>
      </c>
      <c r="EI5" s="8" t="s">
        <v>628</v>
      </c>
      <c r="EJ5" s="8" t="s">
        <v>1130</v>
      </c>
      <c r="EK5" s="8" t="s">
        <v>1121</v>
      </c>
      <c r="EL5" s="8" t="s">
        <v>1122</v>
      </c>
      <c r="EM5" s="8" t="s">
        <v>1116</v>
      </c>
      <c r="EN5" s="8" t="s">
        <v>1117</v>
      </c>
      <c r="FG5" s="8" t="s">
        <v>983</v>
      </c>
      <c r="FH5" s="8" t="s">
        <v>984</v>
      </c>
      <c r="FI5" s="8" t="s">
        <v>1036</v>
      </c>
      <c r="FK5" s="8" t="s">
        <v>1037</v>
      </c>
      <c r="FM5" s="8" t="s">
        <v>1038</v>
      </c>
      <c r="FO5" s="8" t="s">
        <v>1039</v>
      </c>
      <c r="FR5" s="8" t="s">
        <v>983</v>
      </c>
      <c r="FS5" s="8" t="s">
        <v>984</v>
      </c>
      <c r="FT5" s="8" t="s">
        <v>1036</v>
      </c>
      <c r="FV5" s="8" t="s">
        <v>1037</v>
      </c>
      <c r="FX5" s="8" t="s">
        <v>1038</v>
      </c>
      <c r="FZ5" s="8" t="s">
        <v>1039</v>
      </c>
      <c r="GB5" s="8" t="s">
        <v>983</v>
      </c>
      <c r="GC5" s="8" t="s">
        <v>984</v>
      </c>
      <c r="GD5" s="8" t="s">
        <v>1036</v>
      </c>
      <c r="GF5" s="8" t="s">
        <v>1037</v>
      </c>
      <c r="GH5" s="8" t="s">
        <v>1038</v>
      </c>
      <c r="GJ5" s="8" t="s">
        <v>1039</v>
      </c>
      <c r="GL5" s="8" t="s">
        <v>983</v>
      </c>
      <c r="GM5" s="8" t="s">
        <v>984</v>
      </c>
      <c r="GN5" s="8" t="s">
        <v>1036</v>
      </c>
      <c r="GP5" s="8" t="s">
        <v>1037</v>
      </c>
      <c r="GR5" s="8" t="s">
        <v>1038</v>
      </c>
      <c r="GT5" s="8" t="s">
        <v>1039</v>
      </c>
      <c r="GV5" s="8" t="s">
        <v>983</v>
      </c>
      <c r="GW5" s="8" t="s">
        <v>984</v>
      </c>
      <c r="GX5" s="8" t="s">
        <v>1036</v>
      </c>
      <c r="GZ5" s="8" t="s">
        <v>1037</v>
      </c>
      <c r="HB5" s="8" t="s">
        <v>1038</v>
      </c>
      <c r="HD5" s="8" t="s">
        <v>1039</v>
      </c>
      <c r="HF5" s="8" t="s">
        <v>983</v>
      </c>
      <c r="HG5" s="8" t="s">
        <v>984</v>
      </c>
      <c r="HH5" s="8" t="s">
        <v>1036</v>
      </c>
      <c r="HJ5" s="8" t="s">
        <v>1037</v>
      </c>
      <c r="HL5" s="8" t="s">
        <v>1038</v>
      </c>
      <c r="HN5" s="8" t="s">
        <v>1039</v>
      </c>
      <c r="HP5" s="8" t="s">
        <v>983</v>
      </c>
      <c r="HQ5" s="8" t="s">
        <v>984</v>
      </c>
      <c r="HR5" s="8" t="s">
        <v>1036</v>
      </c>
      <c r="HT5" s="8" t="s">
        <v>1037</v>
      </c>
      <c r="HV5" s="8" t="s">
        <v>1038</v>
      </c>
      <c r="HX5" s="8" t="s">
        <v>1039</v>
      </c>
      <c r="HZ5" s="8" t="s">
        <v>983</v>
      </c>
      <c r="IA5" s="8" t="s">
        <v>984</v>
      </c>
      <c r="IB5" s="8" t="s">
        <v>1036</v>
      </c>
      <c r="ID5" s="8" t="s">
        <v>1037</v>
      </c>
      <c r="IF5" s="8" t="s">
        <v>1038</v>
      </c>
      <c r="IH5" s="8" t="s">
        <v>1039</v>
      </c>
      <c r="IJ5" s="8" t="s">
        <v>983</v>
      </c>
      <c r="IK5" s="8" t="s">
        <v>984</v>
      </c>
      <c r="IL5" s="8" t="s">
        <v>1036</v>
      </c>
      <c r="IN5" s="8" t="s">
        <v>1037</v>
      </c>
      <c r="IP5" s="8" t="s">
        <v>1038</v>
      </c>
      <c r="IR5" s="8" t="s">
        <v>1039</v>
      </c>
      <c r="IT5" s="8" t="s">
        <v>983</v>
      </c>
      <c r="IU5" s="8" t="s">
        <v>984</v>
      </c>
      <c r="IV5" s="8" t="s">
        <v>1036</v>
      </c>
      <c r="IX5" s="8" t="s">
        <v>1037</v>
      </c>
      <c r="IZ5" s="8" t="s">
        <v>1038</v>
      </c>
      <c r="JB5" s="8" t="s">
        <v>1039</v>
      </c>
      <c r="JD5" s="8" t="s">
        <v>983</v>
      </c>
      <c r="JE5" s="8" t="s">
        <v>984</v>
      </c>
      <c r="JF5" s="8" t="s">
        <v>1036</v>
      </c>
      <c r="JH5" s="8" t="s">
        <v>1037</v>
      </c>
      <c r="JJ5" s="8" t="s">
        <v>1038</v>
      </c>
      <c r="JL5" s="8" t="s">
        <v>1039</v>
      </c>
      <c r="JO5" s="8" t="s">
        <v>983</v>
      </c>
      <c r="JP5" s="8" t="s">
        <v>984</v>
      </c>
      <c r="JQ5" s="8" t="s">
        <v>1036</v>
      </c>
      <c r="JS5" s="8" t="s">
        <v>1037</v>
      </c>
      <c r="JU5" s="8" t="s">
        <v>1038</v>
      </c>
      <c r="JW5" s="8" t="s">
        <v>1039</v>
      </c>
      <c r="JY5" s="8" t="s">
        <v>983</v>
      </c>
      <c r="JZ5" s="8" t="s">
        <v>984</v>
      </c>
      <c r="KA5" s="8" t="s">
        <v>1036</v>
      </c>
      <c r="KC5" s="8" t="s">
        <v>1037</v>
      </c>
      <c r="KE5" s="8" t="s">
        <v>1038</v>
      </c>
      <c r="KG5" s="8" t="s">
        <v>1039</v>
      </c>
      <c r="KI5" s="8" t="s">
        <v>666</v>
      </c>
      <c r="KJ5" s="8" t="s">
        <v>983</v>
      </c>
      <c r="KK5" s="8" t="s">
        <v>984</v>
      </c>
      <c r="KL5" s="8" t="s">
        <v>983</v>
      </c>
      <c r="KM5" s="8" t="s">
        <v>984</v>
      </c>
      <c r="KN5" s="8" t="s">
        <v>1036</v>
      </c>
      <c r="KP5" s="8" t="s">
        <v>1037</v>
      </c>
      <c r="KR5" s="8" t="s">
        <v>1038</v>
      </c>
      <c r="KT5" s="8" t="s">
        <v>1039</v>
      </c>
      <c r="KV5" s="8" t="s">
        <v>983</v>
      </c>
      <c r="KW5" s="8" t="s">
        <v>984</v>
      </c>
      <c r="KX5" s="8" t="s">
        <v>983</v>
      </c>
      <c r="KY5" s="8" t="s">
        <v>984</v>
      </c>
      <c r="KZ5" s="8" t="s">
        <v>1036</v>
      </c>
      <c r="LB5" s="8" t="s">
        <v>1037</v>
      </c>
      <c r="LD5" s="8" t="s">
        <v>1038</v>
      </c>
      <c r="LF5" s="8" t="s">
        <v>1039</v>
      </c>
      <c r="LH5" s="8" t="s">
        <v>983</v>
      </c>
      <c r="LI5" s="8" t="s">
        <v>984</v>
      </c>
      <c r="LJ5" s="8" t="s">
        <v>983</v>
      </c>
      <c r="LK5" s="8" t="s">
        <v>984</v>
      </c>
      <c r="LL5" s="8" t="s">
        <v>1036</v>
      </c>
      <c r="LN5" s="8" t="s">
        <v>1037</v>
      </c>
      <c r="LP5" s="8" t="s">
        <v>1038</v>
      </c>
      <c r="LR5" s="8" t="s">
        <v>1039</v>
      </c>
      <c r="LT5" s="8" t="s">
        <v>983</v>
      </c>
      <c r="LU5" s="8" t="s">
        <v>984</v>
      </c>
      <c r="MT5" s="8" t="s">
        <v>984</v>
      </c>
      <c r="MU5" s="8" t="s">
        <v>983</v>
      </c>
      <c r="MV5" s="8" t="s">
        <v>1040</v>
      </c>
      <c r="MW5" s="8" t="s">
        <v>1041</v>
      </c>
      <c r="MX5" s="8" t="s">
        <v>984</v>
      </c>
      <c r="MY5" s="8" t="s">
        <v>983</v>
      </c>
      <c r="MZ5" s="8" t="s">
        <v>1040</v>
      </c>
      <c r="NA5" s="8" t="s">
        <v>1041</v>
      </c>
      <c r="NB5" s="8" t="s">
        <v>984</v>
      </c>
      <c r="NC5" s="8" t="s">
        <v>983</v>
      </c>
      <c r="ND5" s="8" t="s">
        <v>1040</v>
      </c>
      <c r="NE5" s="8" t="s">
        <v>1041</v>
      </c>
      <c r="NF5" s="8" t="s">
        <v>984</v>
      </c>
      <c r="NG5" s="8" t="s">
        <v>983</v>
      </c>
      <c r="NH5" s="8" t="s">
        <v>1040</v>
      </c>
      <c r="NI5" s="8" t="s">
        <v>1041</v>
      </c>
      <c r="NJ5" s="8" t="s">
        <v>984</v>
      </c>
      <c r="NK5" s="8" t="s">
        <v>983</v>
      </c>
      <c r="NL5" s="8" t="s">
        <v>1040</v>
      </c>
      <c r="NM5" s="8" t="s">
        <v>1041</v>
      </c>
      <c r="NY5" s="8" t="s">
        <v>983</v>
      </c>
      <c r="NZ5" s="8" t="s">
        <v>1042</v>
      </c>
      <c r="OB5" s="8" t="s">
        <v>983</v>
      </c>
      <c r="OC5" s="8" t="s">
        <v>1042</v>
      </c>
      <c r="OE5" s="8" t="s">
        <v>983</v>
      </c>
      <c r="OF5" s="8" t="s">
        <v>1042</v>
      </c>
      <c r="OH5" s="8" t="s">
        <v>983</v>
      </c>
      <c r="OI5" s="8" t="s">
        <v>1042</v>
      </c>
      <c r="OK5" s="8" t="s">
        <v>983</v>
      </c>
      <c r="OL5" s="8" t="s">
        <v>1042</v>
      </c>
      <c r="OM5" s="8" t="s">
        <v>983</v>
      </c>
      <c r="ON5" s="8" t="s">
        <v>1042</v>
      </c>
      <c r="OO5" s="8" t="s">
        <v>983</v>
      </c>
      <c r="OT5" s="8" t="s">
        <v>1043</v>
      </c>
      <c r="OU5" s="8" t="s">
        <v>1129</v>
      </c>
      <c r="OW5" s="8" t="s">
        <v>1044</v>
      </c>
      <c r="OX5" s="8" t="s">
        <v>1045</v>
      </c>
      <c r="OY5" s="8" t="s">
        <v>1046</v>
      </c>
      <c r="OZ5" s="8" t="s">
        <v>1047</v>
      </c>
      <c r="PA5" s="8" t="s">
        <v>1048</v>
      </c>
      <c r="PB5" s="8" t="s">
        <v>1049</v>
      </c>
      <c r="PC5" s="8" t="s">
        <v>1050</v>
      </c>
      <c r="PD5" s="8" t="s">
        <v>1051</v>
      </c>
      <c r="PE5" s="8" t="s">
        <v>1052</v>
      </c>
      <c r="PI5" s="8" t="s">
        <v>984</v>
      </c>
      <c r="PJ5" s="8" t="s">
        <v>984</v>
      </c>
      <c r="PK5" s="8" t="s">
        <v>984</v>
      </c>
      <c r="PL5" s="8" t="s">
        <v>984</v>
      </c>
      <c r="PM5" s="8" t="s">
        <v>984</v>
      </c>
      <c r="PN5" s="8" t="s">
        <v>666</v>
      </c>
      <c r="PO5" s="8" t="s">
        <v>984</v>
      </c>
      <c r="PP5" s="8" t="s">
        <v>984</v>
      </c>
      <c r="PQ5" s="8" t="s">
        <v>984</v>
      </c>
      <c r="PR5" s="8" t="s">
        <v>984</v>
      </c>
      <c r="PS5" s="8" t="s">
        <v>666</v>
      </c>
      <c r="PT5" s="8" t="s">
        <v>1053</v>
      </c>
      <c r="PU5" s="8" t="s">
        <v>1053</v>
      </c>
      <c r="PV5" s="8" t="s">
        <v>1053</v>
      </c>
      <c r="PW5" s="8" t="s">
        <v>1003</v>
      </c>
      <c r="PX5" s="8" t="s">
        <v>1003</v>
      </c>
      <c r="PY5" s="8" t="s">
        <v>1003</v>
      </c>
      <c r="PZ5" s="8" t="s">
        <v>1003</v>
      </c>
      <c r="QA5" s="8" t="s">
        <v>1003</v>
      </c>
      <c r="QB5" s="8" t="s">
        <v>1003</v>
      </c>
      <c r="QF5" s="8" t="s">
        <v>1054</v>
      </c>
      <c r="QG5" s="8" t="s">
        <v>1055</v>
      </c>
      <c r="QH5" s="8" t="s">
        <v>1054</v>
      </c>
      <c r="QI5" s="8" t="s">
        <v>1055</v>
      </c>
      <c r="QJ5" s="8" t="s">
        <v>1054</v>
      </c>
      <c r="QK5" s="8" t="s">
        <v>1055</v>
      </c>
      <c r="QL5" s="8" t="s">
        <v>1054</v>
      </c>
      <c r="QM5" s="8" t="s">
        <v>1055</v>
      </c>
      <c r="QN5" s="8" t="s">
        <v>1054</v>
      </c>
      <c r="QO5" s="8" t="s">
        <v>1055</v>
      </c>
      <c r="QP5" s="8" t="s">
        <v>1054</v>
      </c>
      <c r="QQ5" s="8" t="s">
        <v>1055</v>
      </c>
      <c r="QR5" s="8" t="s">
        <v>1054</v>
      </c>
      <c r="QS5" s="8" t="s">
        <v>1055</v>
      </c>
      <c r="QT5" s="8" t="s">
        <v>1054</v>
      </c>
      <c r="QU5" s="8" t="s">
        <v>1055</v>
      </c>
      <c r="QV5" s="8" t="s">
        <v>1054</v>
      </c>
      <c r="QW5" s="8" t="s">
        <v>1055</v>
      </c>
      <c r="QX5" s="8" t="s">
        <v>1054</v>
      </c>
      <c r="QY5" s="8" t="s">
        <v>1055</v>
      </c>
      <c r="QZ5" s="8" t="s">
        <v>1054</v>
      </c>
      <c r="RA5" s="8" t="s">
        <v>1055</v>
      </c>
      <c r="RB5" s="8" t="s">
        <v>1054</v>
      </c>
      <c r="RC5" s="8" t="s">
        <v>1055</v>
      </c>
      <c r="RD5" s="8" t="s">
        <v>1054</v>
      </c>
      <c r="RE5" s="8" t="s">
        <v>1055</v>
      </c>
      <c r="RF5" s="8" t="s">
        <v>1054</v>
      </c>
      <c r="RG5" s="8" t="s">
        <v>1055</v>
      </c>
      <c r="RH5" s="8" t="s">
        <v>1054</v>
      </c>
      <c r="RI5" s="8" t="s">
        <v>1055</v>
      </c>
      <c r="VT5" s="8" t="s">
        <v>1056</v>
      </c>
      <c r="VU5" s="8" t="s">
        <v>984</v>
      </c>
      <c r="VV5" s="8" t="s">
        <v>983</v>
      </c>
      <c r="VW5" s="8" t="s">
        <v>1057</v>
      </c>
      <c r="VX5" s="8" t="s">
        <v>1158</v>
      </c>
      <c r="VY5" s="8" t="s">
        <v>1058</v>
      </c>
      <c r="VZ5" s="8" t="s">
        <v>1059</v>
      </c>
      <c r="WA5" s="8" t="s">
        <v>1056</v>
      </c>
      <c r="WB5" s="8" t="s">
        <v>984</v>
      </c>
      <c r="WC5" s="8" t="s">
        <v>983</v>
      </c>
      <c r="WD5" s="8" t="s">
        <v>1057</v>
      </c>
      <c r="WE5" s="8" t="s">
        <v>1158</v>
      </c>
      <c r="WF5" s="8" t="s">
        <v>1058</v>
      </c>
      <c r="WG5" s="8" t="s">
        <v>1059</v>
      </c>
      <c r="WH5" s="8" t="s">
        <v>1056</v>
      </c>
      <c r="WI5" s="8" t="s">
        <v>984</v>
      </c>
      <c r="WJ5" s="8" t="s">
        <v>983</v>
      </c>
      <c r="WK5" s="8" t="s">
        <v>1057</v>
      </c>
      <c r="WL5" s="8" t="s">
        <v>1158</v>
      </c>
      <c r="WM5" s="8" t="s">
        <v>1058</v>
      </c>
      <c r="WN5" s="8" t="s">
        <v>1059</v>
      </c>
      <c r="WO5" s="8" t="s">
        <v>1056</v>
      </c>
      <c r="WP5" s="8" t="s">
        <v>984</v>
      </c>
      <c r="WQ5" s="8" t="s">
        <v>983</v>
      </c>
      <c r="WR5" s="8" t="s">
        <v>1057</v>
      </c>
      <c r="WS5" s="8" t="s">
        <v>1158</v>
      </c>
      <c r="WT5" s="8" t="s">
        <v>1058</v>
      </c>
      <c r="WU5" s="8" t="s">
        <v>1059</v>
      </c>
      <c r="WV5" s="8" t="s">
        <v>1056</v>
      </c>
      <c r="WW5" s="8" t="s">
        <v>984</v>
      </c>
      <c r="WX5" s="8" t="s">
        <v>983</v>
      </c>
      <c r="WY5" s="8" t="s">
        <v>1057</v>
      </c>
      <c r="WZ5" s="8" t="s">
        <v>1158</v>
      </c>
      <c r="XA5" s="8" t="s">
        <v>1058</v>
      </c>
      <c r="XB5" s="8" t="s">
        <v>1059</v>
      </c>
      <c r="XJ5" s="8" t="s">
        <v>1060</v>
      </c>
      <c r="XK5" s="8" t="s">
        <v>1061</v>
      </c>
      <c r="YF5" s="8" t="s">
        <v>1062</v>
      </c>
      <c r="YG5" s="8" t="s">
        <v>1063</v>
      </c>
      <c r="YH5" s="8" t="s">
        <v>1062</v>
      </c>
      <c r="YI5" s="8" t="s">
        <v>1063</v>
      </c>
      <c r="YJ5" s="8" t="s">
        <v>1062</v>
      </c>
      <c r="YK5" s="8" t="s">
        <v>1063</v>
      </c>
      <c r="YL5" s="8" t="s">
        <v>1062</v>
      </c>
      <c r="YM5" s="8" t="s">
        <v>1063</v>
      </c>
      <c r="YN5" s="8" t="s">
        <v>1062</v>
      </c>
      <c r="YO5" s="8" t="s">
        <v>1063</v>
      </c>
      <c r="YP5" s="8" t="s">
        <v>1062</v>
      </c>
      <c r="YQ5" s="8" t="s">
        <v>1063</v>
      </c>
      <c r="YR5" s="8" t="s">
        <v>1062</v>
      </c>
      <c r="YS5" s="8" t="s">
        <v>1063</v>
      </c>
      <c r="YT5" s="8" t="s">
        <v>1062</v>
      </c>
      <c r="YU5" s="8" t="s">
        <v>1063</v>
      </c>
      <c r="YV5" s="8" t="s">
        <v>1062</v>
      </c>
      <c r="YW5" s="8" t="s">
        <v>1063</v>
      </c>
      <c r="YX5" s="8" t="s">
        <v>1062</v>
      </c>
      <c r="YY5" s="8" t="s">
        <v>1063</v>
      </c>
      <c r="YZ5" s="8" t="s">
        <v>666</v>
      </c>
      <c r="ZA5" s="8" t="s">
        <v>1062</v>
      </c>
      <c r="ZB5" s="8" t="s">
        <v>1063</v>
      </c>
      <c r="ZC5" s="8" t="s">
        <v>983</v>
      </c>
      <c r="ZD5" s="8" t="s">
        <v>1062</v>
      </c>
      <c r="ZE5" s="8" t="s">
        <v>1063</v>
      </c>
      <c r="ZF5" s="8" t="s">
        <v>1062</v>
      </c>
      <c r="ZG5" s="8" t="s">
        <v>1063</v>
      </c>
      <c r="ZH5" s="8" t="s">
        <v>1062</v>
      </c>
      <c r="ZI5" s="8" t="s">
        <v>1063</v>
      </c>
      <c r="ZJ5" s="8" t="s">
        <v>1062</v>
      </c>
      <c r="ZK5" s="8" t="s">
        <v>1063</v>
      </c>
      <c r="ZL5" s="8" t="s">
        <v>1062</v>
      </c>
      <c r="ZM5" s="8" t="s">
        <v>1063</v>
      </c>
      <c r="ZN5" s="8" t="s">
        <v>1062</v>
      </c>
      <c r="ZO5" s="8" t="s">
        <v>1063</v>
      </c>
      <c r="ZP5" s="8" t="s">
        <v>1062</v>
      </c>
      <c r="ZQ5" s="8" t="s">
        <v>1063</v>
      </c>
      <c r="ZR5" s="8" t="s">
        <v>1062</v>
      </c>
      <c r="ZS5" s="8" t="s">
        <v>1063</v>
      </c>
      <c r="ZT5" s="8" t="s">
        <v>1062</v>
      </c>
      <c r="ZU5" s="8" t="s">
        <v>1063</v>
      </c>
      <c r="ZV5" s="8" t="s">
        <v>1062</v>
      </c>
      <c r="ZW5" s="8" t="s">
        <v>1063</v>
      </c>
      <c r="ZX5" s="8" t="s">
        <v>666</v>
      </c>
      <c r="ZY5" s="8" t="s">
        <v>1062</v>
      </c>
      <c r="ZZ5" s="8" t="s">
        <v>1063</v>
      </c>
      <c r="AAA5" s="8" t="s">
        <v>984</v>
      </c>
      <c r="AAJ5" s="8" t="s">
        <v>666</v>
      </c>
      <c r="AAT5" s="8" t="s">
        <v>666</v>
      </c>
      <c r="AAX5" s="8" t="s">
        <v>666</v>
      </c>
      <c r="AAZ5" s="8" t="s">
        <v>666</v>
      </c>
      <c r="ABE5" s="8" t="s">
        <v>1064</v>
      </c>
      <c r="ABG5" s="8" t="s">
        <v>1064</v>
      </c>
      <c r="ABI5" s="8" t="s">
        <v>1064</v>
      </c>
      <c r="ABK5" s="8" t="s">
        <v>1064</v>
      </c>
      <c r="ABM5" s="8" t="s">
        <v>1064</v>
      </c>
      <c r="ABO5" s="8" t="s">
        <v>1064</v>
      </c>
      <c r="ABQ5" s="8" t="s">
        <v>1064</v>
      </c>
      <c r="ABS5" s="8" t="s">
        <v>1064</v>
      </c>
      <c r="ABT5" s="8" t="s">
        <v>1065</v>
      </c>
      <c r="ABU5" s="8" t="s">
        <v>1066</v>
      </c>
      <c r="ABV5" s="8" t="s">
        <v>1067</v>
      </c>
      <c r="ABW5" s="8" t="s">
        <v>1065</v>
      </c>
      <c r="ABX5" s="8" t="s">
        <v>1066</v>
      </c>
      <c r="ABY5" s="8" t="s">
        <v>1067</v>
      </c>
      <c r="ACF5" s="8" t="s">
        <v>666</v>
      </c>
      <c r="ACH5" s="8" t="s">
        <v>1064</v>
      </c>
      <c r="ACJ5" s="8" t="s">
        <v>1064</v>
      </c>
      <c r="ACL5" s="8" t="s">
        <v>1064</v>
      </c>
      <c r="ACN5" s="8" t="s">
        <v>1064</v>
      </c>
      <c r="ACP5" s="8" t="s">
        <v>1064</v>
      </c>
      <c r="ACR5" s="8" t="s">
        <v>1064</v>
      </c>
      <c r="ACT5" s="8" t="s">
        <v>1064</v>
      </c>
      <c r="ACV5" s="8" t="s">
        <v>1064</v>
      </c>
      <c r="ACW5" s="8" t="s">
        <v>1065</v>
      </c>
      <c r="ACX5" s="8" t="s">
        <v>1066</v>
      </c>
      <c r="ACY5" s="8" t="s">
        <v>1067</v>
      </c>
      <c r="ACZ5" s="8" t="s">
        <v>1065</v>
      </c>
      <c r="ADA5" s="8" t="s">
        <v>1066</v>
      </c>
      <c r="ADB5" s="8" t="s">
        <v>1067</v>
      </c>
      <c r="ADI5" s="8" t="s">
        <v>666</v>
      </c>
      <c r="ADR5" s="8" t="s">
        <v>666</v>
      </c>
      <c r="ADY5" s="8" t="s">
        <v>666</v>
      </c>
      <c r="AEA5" s="8" t="s">
        <v>666</v>
      </c>
      <c r="AEF5" s="8" t="s">
        <v>1064</v>
      </c>
      <c r="AEH5" s="8" t="s">
        <v>1064</v>
      </c>
      <c r="AEJ5" s="8" t="s">
        <v>1064</v>
      </c>
      <c r="AEL5" s="8" t="s">
        <v>1064</v>
      </c>
      <c r="AEN5" s="8" t="s">
        <v>1064</v>
      </c>
      <c r="AEP5" s="8" t="s">
        <v>1064</v>
      </c>
      <c r="AER5" s="8" t="s">
        <v>1064</v>
      </c>
      <c r="AET5" s="8" t="s">
        <v>1064</v>
      </c>
      <c r="AEU5" s="8" t="s">
        <v>1065</v>
      </c>
      <c r="AEV5" s="8" t="s">
        <v>1066</v>
      </c>
      <c r="AEW5" s="8" t="s">
        <v>1067</v>
      </c>
      <c r="AEX5" s="8" t="s">
        <v>1065</v>
      </c>
      <c r="AEY5" s="8" t="s">
        <v>1066</v>
      </c>
      <c r="AEZ5" s="8" t="s">
        <v>1067</v>
      </c>
      <c r="AFH5" s="8" t="s">
        <v>666</v>
      </c>
      <c r="AFJ5" s="8" t="s">
        <v>1064</v>
      </c>
      <c r="AFL5" s="8" t="s">
        <v>1064</v>
      </c>
      <c r="AFN5" s="8" t="s">
        <v>1064</v>
      </c>
      <c r="AFP5" s="8" t="s">
        <v>1064</v>
      </c>
      <c r="AFR5" s="8" t="s">
        <v>1064</v>
      </c>
      <c r="AFT5" s="8" t="s">
        <v>1064</v>
      </c>
      <c r="AFV5" s="8" t="s">
        <v>1064</v>
      </c>
      <c r="AFX5" s="8" t="s">
        <v>1064</v>
      </c>
      <c r="AFY5" s="8" t="s">
        <v>1065</v>
      </c>
      <c r="AFZ5" s="8" t="s">
        <v>1066</v>
      </c>
      <c r="AGA5" s="8" t="s">
        <v>1067</v>
      </c>
      <c r="AGB5" s="8" t="s">
        <v>1065</v>
      </c>
      <c r="AGC5" s="8" t="s">
        <v>1066</v>
      </c>
      <c r="AGD5" s="8" t="s">
        <v>1067</v>
      </c>
      <c r="AGL5" s="8" t="s">
        <v>666</v>
      </c>
    </row>
    <row r="6" spans="1:1018" s="8" customFormat="1" ht="26.1" customHeight="1">
      <c r="FI6" s="8" t="s">
        <v>983</v>
      </c>
      <c r="FJ6" s="8" t="s">
        <v>984</v>
      </c>
      <c r="FK6" s="8" t="s">
        <v>983</v>
      </c>
      <c r="FL6" s="8" t="s">
        <v>984</v>
      </c>
      <c r="FM6" s="8" t="s">
        <v>983</v>
      </c>
      <c r="FN6" s="8" t="s">
        <v>984</v>
      </c>
      <c r="FO6" s="8" t="s">
        <v>983</v>
      </c>
      <c r="FP6" s="8" t="s">
        <v>984</v>
      </c>
      <c r="FQ6" s="8" t="s">
        <v>666</v>
      </c>
      <c r="FT6" s="8" t="s">
        <v>983</v>
      </c>
      <c r="FU6" s="8" t="s">
        <v>984</v>
      </c>
      <c r="FV6" s="8" t="s">
        <v>983</v>
      </c>
      <c r="FW6" s="8" t="s">
        <v>984</v>
      </c>
      <c r="FX6" s="8" t="s">
        <v>983</v>
      </c>
      <c r="FY6" s="8" t="s">
        <v>984</v>
      </c>
      <c r="FZ6" s="8" t="s">
        <v>983</v>
      </c>
      <c r="GA6" s="8" t="s">
        <v>984</v>
      </c>
      <c r="GD6" s="8" t="s">
        <v>983</v>
      </c>
      <c r="GE6" s="8" t="s">
        <v>984</v>
      </c>
      <c r="GF6" s="8" t="s">
        <v>983</v>
      </c>
      <c r="GG6" s="8" t="s">
        <v>984</v>
      </c>
      <c r="GH6" s="8" t="s">
        <v>983</v>
      </c>
      <c r="GI6" s="8" t="s">
        <v>984</v>
      </c>
      <c r="GJ6" s="8" t="s">
        <v>983</v>
      </c>
      <c r="GK6" s="8" t="s">
        <v>984</v>
      </c>
      <c r="GN6" s="8" t="s">
        <v>983</v>
      </c>
      <c r="GO6" s="8" t="s">
        <v>984</v>
      </c>
      <c r="GP6" s="8" t="s">
        <v>983</v>
      </c>
      <c r="GQ6" s="8" t="s">
        <v>984</v>
      </c>
      <c r="GR6" s="8" t="s">
        <v>983</v>
      </c>
      <c r="GS6" s="8" t="s">
        <v>984</v>
      </c>
      <c r="GT6" s="8" t="s">
        <v>983</v>
      </c>
      <c r="GU6" s="8" t="s">
        <v>984</v>
      </c>
      <c r="GX6" s="8" t="s">
        <v>983</v>
      </c>
      <c r="GY6" s="8" t="s">
        <v>984</v>
      </c>
      <c r="GZ6" s="8" t="s">
        <v>983</v>
      </c>
      <c r="HA6" s="8" t="s">
        <v>984</v>
      </c>
      <c r="HB6" s="8" t="s">
        <v>983</v>
      </c>
      <c r="HC6" s="8" t="s">
        <v>984</v>
      </c>
      <c r="HD6" s="8" t="s">
        <v>983</v>
      </c>
      <c r="HE6" s="8" t="s">
        <v>984</v>
      </c>
      <c r="HH6" s="8" t="s">
        <v>983</v>
      </c>
      <c r="HI6" s="8" t="s">
        <v>984</v>
      </c>
      <c r="HJ6" s="8" t="s">
        <v>983</v>
      </c>
      <c r="HK6" s="8" t="s">
        <v>984</v>
      </c>
      <c r="HL6" s="8" t="s">
        <v>983</v>
      </c>
      <c r="HM6" s="8" t="s">
        <v>984</v>
      </c>
      <c r="HN6" s="8" t="s">
        <v>983</v>
      </c>
      <c r="HO6" s="8" t="s">
        <v>984</v>
      </c>
      <c r="HR6" s="8" t="s">
        <v>983</v>
      </c>
      <c r="HS6" s="8" t="s">
        <v>984</v>
      </c>
      <c r="HT6" s="8" t="s">
        <v>983</v>
      </c>
      <c r="HU6" s="8" t="s">
        <v>984</v>
      </c>
      <c r="HV6" s="8" t="s">
        <v>983</v>
      </c>
      <c r="HW6" s="8" t="s">
        <v>984</v>
      </c>
      <c r="HX6" s="8" t="s">
        <v>983</v>
      </c>
      <c r="HY6" s="8" t="s">
        <v>984</v>
      </c>
      <c r="IB6" s="8" t="s">
        <v>983</v>
      </c>
      <c r="IC6" s="8" t="s">
        <v>984</v>
      </c>
      <c r="ID6" s="8" t="s">
        <v>983</v>
      </c>
      <c r="IE6" s="8" t="s">
        <v>984</v>
      </c>
      <c r="IF6" s="8" t="s">
        <v>983</v>
      </c>
      <c r="IG6" s="8" t="s">
        <v>984</v>
      </c>
      <c r="IH6" s="8" t="s">
        <v>983</v>
      </c>
      <c r="II6" s="8" t="s">
        <v>984</v>
      </c>
      <c r="IL6" s="8" t="s">
        <v>983</v>
      </c>
      <c r="IM6" s="8" t="s">
        <v>984</v>
      </c>
      <c r="IN6" s="8" t="s">
        <v>983</v>
      </c>
      <c r="IO6" s="8" t="s">
        <v>984</v>
      </c>
      <c r="IP6" s="8" t="s">
        <v>983</v>
      </c>
      <c r="IQ6" s="8" t="s">
        <v>984</v>
      </c>
      <c r="IR6" s="8" t="s">
        <v>983</v>
      </c>
      <c r="IS6" s="8" t="s">
        <v>984</v>
      </c>
      <c r="IV6" s="8" t="s">
        <v>983</v>
      </c>
      <c r="IW6" s="8" t="s">
        <v>984</v>
      </c>
      <c r="IX6" s="8" t="s">
        <v>983</v>
      </c>
      <c r="IY6" s="8" t="s">
        <v>984</v>
      </c>
      <c r="IZ6" s="8" t="s">
        <v>983</v>
      </c>
      <c r="JA6" s="8" t="s">
        <v>984</v>
      </c>
      <c r="JB6" s="8" t="s">
        <v>983</v>
      </c>
      <c r="JC6" s="8" t="s">
        <v>984</v>
      </c>
      <c r="JF6" s="8" t="s">
        <v>983</v>
      </c>
      <c r="JG6" s="8" t="s">
        <v>984</v>
      </c>
      <c r="JH6" s="8" t="s">
        <v>983</v>
      </c>
      <c r="JI6" s="8" t="s">
        <v>984</v>
      </c>
      <c r="JJ6" s="8" t="s">
        <v>983</v>
      </c>
      <c r="JK6" s="8" t="s">
        <v>984</v>
      </c>
      <c r="JL6" s="8" t="s">
        <v>983</v>
      </c>
      <c r="JM6" s="8" t="s">
        <v>984</v>
      </c>
      <c r="JQ6" s="8" t="s">
        <v>983</v>
      </c>
      <c r="JR6" s="8" t="s">
        <v>984</v>
      </c>
      <c r="JS6" s="8" t="s">
        <v>983</v>
      </c>
      <c r="JT6" s="8" t="s">
        <v>984</v>
      </c>
      <c r="JU6" s="8" t="s">
        <v>983</v>
      </c>
      <c r="JV6" s="8" t="s">
        <v>984</v>
      </c>
      <c r="JW6" s="8" t="s">
        <v>983</v>
      </c>
      <c r="JX6" s="8" t="s">
        <v>984</v>
      </c>
      <c r="KA6" s="8" t="s">
        <v>983</v>
      </c>
      <c r="KB6" s="8" t="s">
        <v>984</v>
      </c>
      <c r="KC6" s="8" t="s">
        <v>983</v>
      </c>
      <c r="KD6" s="8" t="s">
        <v>984</v>
      </c>
      <c r="KE6" s="8" t="s">
        <v>983</v>
      </c>
      <c r="KF6" s="8" t="s">
        <v>984</v>
      </c>
      <c r="KG6" s="8" t="s">
        <v>983</v>
      </c>
      <c r="KH6" s="8" t="s">
        <v>984</v>
      </c>
      <c r="KN6" s="8" t="s">
        <v>983</v>
      </c>
      <c r="KO6" s="8" t="s">
        <v>984</v>
      </c>
      <c r="KP6" s="8" t="s">
        <v>983</v>
      </c>
      <c r="KQ6" s="8" t="s">
        <v>984</v>
      </c>
      <c r="KR6" s="8" t="s">
        <v>983</v>
      </c>
      <c r="KS6" s="8" t="s">
        <v>984</v>
      </c>
      <c r="KT6" s="8" t="s">
        <v>983</v>
      </c>
      <c r="KU6" s="8" t="s">
        <v>984</v>
      </c>
      <c r="KZ6" s="8" t="s">
        <v>983</v>
      </c>
      <c r="LA6" s="8" t="s">
        <v>984</v>
      </c>
      <c r="LB6" s="8" t="s">
        <v>983</v>
      </c>
      <c r="LC6" s="8" t="s">
        <v>984</v>
      </c>
      <c r="LD6" s="8" t="s">
        <v>983</v>
      </c>
      <c r="LE6" s="8" t="s">
        <v>984</v>
      </c>
      <c r="LF6" s="8" t="s">
        <v>983</v>
      </c>
      <c r="LG6" s="8" t="s">
        <v>984</v>
      </c>
      <c r="LL6" s="8" t="s">
        <v>983</v>
      </c>
      <c r="LM6" s="8" t="s">
        <v>984</v>
      </c>
      <c r="LN6" s="8" t="s">
        <v>983</v>
      </c>
      <c r="LO6" s="8" t="s">
        <v>984</v>
      </c>
      <c r="LP6" s="8" t="s">
        <v>983</v>
      </c>
      <c r="LQ6" s="8" t="s">
        <v>984</v>
      </c>
      <c r="LR6" s="8" t="s">
        <v>983</v>
      </c>
      <c r="LS6" s="8" t="s">
        <v>984</v>
      </c>
      <c r="OP6" s="8" t="s">
        <v>984</v>
      </c>
      <c r="OQ6" s="8" t="s">
        <v>984</v>
      </c>
      <c r="OR6" s="8" t="s">
        <v>984</v>
      </c>
      <c r="OS6" s="8" t="s">
        <v>984</v>
      </c>
      <c r="OT6" s="8" t="s">
        <v>984</v>
      </c>
      <c r="OU6" s="8" t="s">
        <v>984</v>
      </c>
      <c r="OV6" s="8" t="s">
        <v>984</v>
      </c>
      <c r="OW6" s="8" t="s">
        <v>984</v>
      </c>
      <c r="OX6" s="8" t="s">
        <v>984</v>
      </c>
      <c r="OY6" s="8" t="s">
        <v>984</v>
      </c>
      <c r="OZ6" s="8" t="s">
        <v>984</v>
      </c>
      <c r="PA6" s="8" t="s">
        <v>984</v>
      </c>
      <c r="PB6" s="8" t="s">
        <v>984</v>
      </c>
      <c r="PC6" s="8" t="s">
        <v>984</v>
      </c>
      <c r="PD6" s="8" t="s">
        <v>984</v>
      </c>
      <c r="PE6" s="8" t="s">
        <v>984</v>
      </c>
      <c r="PF6" s="8" t="s">
        <v>666</v>
      </c>
      <c r="PH6" s="8" t="s">
        <v>666</v>
      </c>
      <c r="YF6" s="8" t="s">
        <v>983</v>
      </c>
      <c r="YG6" s="8" t="s">
        <v>983</v>
      </c>
      <c r="YH6" s="8" t="s">
        <v>983</v>
      </c>
      <c r="YI6" s="8" t="s">
        <v>983</v>
      </c>
      <c r="YJ6" s="8" t="s">
        <v>983</v>
      </c>
      <c r="YK6" s="8" t="s">
        <v>983</v>
      </c>
      <c r="YL6" s="8" t="s">
        <v>983</v>
      </c>
      <c r="YM6" s="8" t="s">
        <v>983</v>
      </c>
      <c r="YN6" s="8" t="s">
        <v>983</v>
      </c>
      <c r="YO6" s="8" t="s">
        <v>983</v>
      </c>
      <c r="YP6" s="8" t="s">
        <v>983</v>
      </c>
      <c r="YQ6" s="8" t="s">
        <v>983</v>
      </c>
      <c r="YR6" s="8" t="s">
        <v>983</v>
      </c>
      <c r="YS6" s="8" t="s">
        <v>983</v>
      </c>
      <c r="YT6" s="8" t="s">
        <v>983</v>
      </c>
      <c r="YU6" s="8" t="s">
        <v>983</v>
      </c>
      <c r="YV6" s="8" t="s">
        <v>983</v>
      </c>
      <c r="YW6" s="8" t="s">
        <v>983</v>
      </c>
      <c r="YX6" s="8" t="s">
        <v>983</v>
      </c>
      <c r="YY6" s="8" t="s">
        <v>983</v>
      </c>
      <c r="ZA6" s="8" t="s">
        <v>983</v>
      </c>
      <c r="ZB6" s="8" t="s">
        <v>983</v>
      </c>
      <c r="ZD6" s="8" t="s">
        <v>984</v>
      </c>
      <c r="ZE6" s="8" t="s">
        <v>984</v>
      </c>
      <c r="ZF6" s="8" t="s">
        <v>984</v>
      </c>
      <c r="ZG6" s="8" t="s">
        <v>984</v>
      </c>
      <c r="ZH6" s="8" t="s">
        <v>984</v>
      </c>
      <c r="ZI6" s="8" t="s">
        <v>984</v>
      </c>
      <c r="ZJ6" s="8" t="s">
        <v>984</v>
      </c>
      <c r="ZK6" s="8" t="s">
        <v>984</v>
      </c>
      <c r="ZL6" s="8" t="s">
        <v>984</v>
      </c>
      <c r="ZM6" s="8" t="s">
        <v>984</v>
      </c>
      <c r="ZN6" s="8" t="s">
        <v>984</v>
      </c>
      <c r="ZO6" s="8" t="s">
        <v>984</v>
      </c>
      <c r="ZP6" s="8" t="s">
        <v>984</v>
      </c>
      <c r="ZQ6" s="8" t="s">
        <v>984</v>
      </c>
      <c r="ZR6" s="8" t="s">
        <v>984</v>
      </c>
      <c r="ZS6" s="8" t="s">
        <v>984</v>
      </c>
      <c r="ZT6" s="8" t="s">
        <v>984</v>
      </c>
      <c r="ZU6" s="8" t="s">
        <v>984</v>
      </c>
      <c r="ZV6" s="8" t="s">
        <v>984</v>
      </c>
      <c r="ZW6" s="8" t="s">
        <v>984</v>
      </c>
      <c r="ZY6" s="8" t="s">
        <v>984</v>
      </c>
      <c r="ZZ6" s="8" t="s">
        <v>984</v>
      </c>
    </row>
    <row r="7" spans="1:1018" s="34" customFormat="1" ht="27" customHeight="1">
      <c r="A7" s="20" t="s">
        <v>714</v>
      </c>
      <c r="B7" s="21" t="str">
        <f>IF(基本情報!D7="","",基本情報!D7)</f>
        <v/>
      </c>
      <c r="C7" s="21" t="str">
        <f>IF(基本情報!D9="","",基本情報!D9)</f>
        <v/>
      </c>
      <c r="D7" s="21" t="str">
        <f>IF(基本情報!F9="","",基本情報!F9)</f>
        <v/>
      </c>
      <c r="E7" s="21" t="str">
        <f>IF(基本情報!D11="","",基本情報!D11)</f>
        <v/>
      </c>
      <c r="F7" s="22" t="str">
        <f>IF(基本情報!D13="","",基本情報!D13)</f>
        <v/>
      </c>
      <c r="G7" s="23" t="str">
        <f>IF('【技術開発】（問1～3）'!C6="","",'【技術開発】（問1～3）'!C6)</f>
        <v/>
      </c>
      <c r="H7" s="24" t="str">
        <f>IF('【技術開発】（問1～3）'!B16="","",'【技術開発】（問1～3）'!B16)</f>
        <v/>
      </c>
      <c r="I7" s="25" t="str">
        <f>IF('【技術開発】（問1～3）'!C22="","",'【技術開発】（問1～3）'!C22)</f>
        <v/>
      </c>
      <c r="J7" s="25" t="str">
        <f>IF('【技術開発】（問1～3）'!B32="","",'【技術開発】（問1～3）'!B32)</f>
        <v/>
      </c>
      <c r="K7" s="25" t="str">
        <f>IF('【技術開発】（問1～3）'!B33="","",'【技術開発】（問1～3）'!B33)</f>
        <v/>
      </c>
      <c r="L7" s="25" t="str">
        <f>IF('【技術開発】（問1～3）'!B34="","",'【技術開発】（問1～3）'!B34)</f>
        <v/>
      </c>
      <c r="M7" s="25" t="str">
        <f>IF('【技術開発】（問1～3）'!B35="","",'【技術開発】（問1～3）'!B35)</f>
        <v/>
      </c>
      <c r="N7" s="25" t="str">
        <f>IF('【技術開発】（問1～3）'!B36="","",'【技術開発】（問1～3）'!B36)</f>
        <v/>
      </c>
      <c r="O7" s="25" t="str">
        <f>IF('【技術開発】（問1～3）'!B37="","",'【技術開発】（問1～3）'!B37)</f>
        <v/>
      </c>
      <c r="P7" s="25" t="str">
        <f>IF('【技術開発】（問1～3）'!B38="","",'【技術開発】（問1～3）'!B38)</f>
        <v/>
      </c>
      <c r="Q7" s="25" t="str">
        <f>IF('【技術開発】（問1～3）'!B39="","",'【技術開発】（問1～3）'!B39)</f>
        <v/>
      </c>
      <c r="R7" s="25" t="str">
        <f>IF('【技術開発】（問1～3）'!B40="","",'【技術開発】（問1～3）'!B40)</f>
        <v/>
      </c>
      <c r="S7" s="25" t="str">
        <f>IF('【技術開発】（問1～3）'!B41="","",'【技術開発】（問1～3）'!B41)</f>
        <v/>
      </c>
      <c r="T7" s="24" t="str">
        <f>IF('【技術開発】（問1～3）'!D42="","",'【技術開発】（問1～3）'!D42)</f>
        <v/>
      </c>
      <c r="U7" s="21" t="str">
        <f>IF('【技術開発】（問1～3）'!B46="","",'【技術開発】（問1～3）'!B46)</f>
        <v/>
      </c>
      <c r="V7" s="23" t="str">
        <f>IF('【処理内容・処理能力】（問4）'!D19="","",'【処理内容・処理能力】（問4）'!D19)</f>
        <v/>
      </c>
      <c r="W7" s="23" t="str">
        <f>IF('【処理内容・処理能力】（問4）'!G25="","",'【処理内容・処理能力】（問4）'!G25)</f>
        <v/>
      </c>
      <c r="X7" s="23" t="str">
        <f>IF('【処理内容・処理能力】（問4）'!H25="","",'【処理内容・処理能力】（問4）'!H25)</f>
        <v/>
      </c>
      <c r="Y7" s="23" t="str">
        <f>IF('【処理内容・処理能力】（問4）'!I25="","",'【処理内容・処理能力】（問4）'!I25)</f>
        <v/>
      </c>
      <c r="Z7" s="24" t="str">
        <f>IF('【処理内容・処理能力】（問4）'!C39="","",'【処理内容・処理能力】（問4）'!C39)</f>
        <v/>
      </c>
      <c r="AA7" s="24" t="str">
        <f>IF('【処理内容・処理能力】（問4）'!C42="","",'【処理内容・処理能力】（問4）'!C42)</f>
        <v/>
      </c>
      <c r="AB7" s="24" t="str">
        <f>IF('【処理内容・処理能力】（問4）'!C44="","",'【処理内容・処理能力】（問4）'!C44)</f>
        <v/>
      </c>
      <c r="AC7" s="23" t="str">
        <f>IF('【処理内容・処理能力】（問4）'!E38="","",'【処理内容・処理能力】（問4）'!E38)</f>
        <v/>
      </c>
      <c r="AD7" s="23" t="str">
        <f>IF('【処理内容・処理能力】（問4）'!E39="","",'【処理内容・処理能力】（問4）'!E39)</f>
        <v/>
      </c>
      <c r="AE7" s="23" t="str">
        <f>IF('【処理内容・処理能力】（問4）'!E40="","",'【処理内容・処理能力】（問4）'!E40)</f>
        <v/>
      </c>
      <c r="AF7" s="23" t="str">
        <f>IF('【処理内容・処理能力】（問4）'!E41="","",'【処理内容・処理能力】（問4）'!E41)</f>
        <v/>
      </c>
      <c r="AG7" s="23" t="str">
        <f>IF('【処理内容・処理能力】（問4）'!E42="","",'【処理内容・処理能力】（問4）'!E42)</f>
        <v/>
      </c>
      <c r="AH7" s="23" t="str">
        <f>IF('【処理内容・処理能力】（問4）'!E43="","",'【処理内容・処理能力】（問4）'!E43)</f>
        <v/>
      </c>
      <c r="AI7" s="23" t="str">
        <f>IF('【処理内容・処理能力】（問4）'!E44="","",'【処理内容・処理能力】（問4）'!E44)</f>
        <v/>
      </c>
      <c r="AJ7" s="23" t="str">
        <f>IF('【処理内容・処理能力】（問4）'!H39="","",'【処理内容・処理能力】（問4）'!H39)</f>
        <v/>
      </c>
      <c r="AK7" s="23" t="str">
        <f>IF('【処理内容・処理能力】（問4）'!H41="","",'【処理内容・処理能力】（問4）'!H41)</f>
        <v/>
      </c>
      <c r="AL7" s="24" t="str">
        <f>IF('【処理内容・処理能力】（問4）'!H44="","",'【処理内容・処理能力】（問4）'!H44)</f>
        <v/>
      </c>
      <c r="AM7" s="23" t="str">
        <f>IF('【処理内容・処理能力】（問4）'!I39="","",'【処理内容・処理能力】（問4）'!I39)</f>
        <v/>
      </c>
      <c r="AN7" s="23" t="str">
        <f>IF('【処理内容・処理能力】（問4）'!I41="","",'【処理内容・処理能力】（問4）'!I41)</f>
        <v/>
      </c>
      <c r="AO7" s="24" t="str">
        <f>IF('【処理内容・処理能力】（問4）'!I44="","",'【処理内容・処理能力】（問4）'!I44)</f>
        <v/>
      </c>
      <c r="AP7" s="23" t="str">
        <f>IF('【処理内容・処理能力】（問4）'!J39="","",'【処理内容・処理能力】（問4）'!J39)</f>
        <v/>
      </c>
      <c r="AQ7" s="23" t="str">
        <f>IF('【処理内容・処理能力】（問4）'!J41="","",'【処理内容・処理能力】（問4）'!J41)</f>
        <v/>
      </c>
      <c r="AR7" s="24" t="str">
        <f>IF('【処理内容・処理能力】（問4）'!J44="","",'【処理内容・処理能力】（問4）'!J44)</f>
        <v/>
      </c>
      <c r="AS7" s="26">
        <f>IF('【処理内容・処理能力】（問4）'!K38="","",'【処理内容・処理能力】（問4）'!K38)</f>
        <v>0</v>
      </c>
      <c r="AT7" s="26">
        <f>IF('【処理内容・処理能力】（問4）'!K42="","",'【処理内容・処理能力】（問4）'!K42)</f>
        <v>0</v>
      </c>
      <c r="AU7" s="49" t="str">
        <f>IF('【処理内容・処理能力】（問4）'!M38="","",'【処理内容・処理能力】（問4）'!M38)</f>
        <v/>
      </c>
      <c r="AV7" s="49" t="str">
        <f>IF('【処理内容・処理能力】（問4）'!M42="","",'【処理内容・処理能力】（問4）'!M42)</f>
        <v/>
      </c>
      <c r="AW7" s="49" t="str">
        <f>IF('【処理内容・処理能力】（問4）'!O38="","",'【処理内容・処理能力】（問4）'!O38)</f>
        <v/>
      </c>
      <c r="AX7" s="49" t="str">
        <f>IF('【処理内容・処理能力】（問4）'!O42="","",'【処理内容・処理能力】（問4）'!O42)</f>
        <v/>
      </c>
      <c r="AY7" s="49" t="str">
        <f>IF('【処理内容・処理能力】（問4）'!Q38="","",'【処理内容・処理能力】（問4）'!Q38)</f>
        <v/>
      </c>
      <c r="AZ7" s="49" t="str">
        <f>IF('【処理内容・処理能力】（問4）'!Q42="","",'【処理内容・処理能力】（問4）'!Q42)</f>
        <v/>
      </c>
      <c r="BA7" s="49" t="str">
        <f>IF('【処理内容・処理能力】（問4）'!S38="","",'【処理内容・処理能力】（問4）'!S38)</f>
        <v/>
      </c>
      <c r="BB7" s="49" t="str">
        <f>IF('【処理内容・処理能力】（問4）'!S42="","",'【処理内容・処理能力】（問4）'!S42)</f>
        <v/>
      </c>
      <c r="BC7" s="49" t="str">
        <f>IF('【処理内容・処理能力】（問4）'!U38="","",'【処理内容・処理能力】（問4）'!U38)</f>
        <v/>
      </c>
      <c r="BD7" s="49" t="str">
        <f>IF('【処理内容・処理能力】（問4）'!U42="","",'【処理内容・処理能力】（問4）'!U42)</f>
        <v/>
      </c>
      <c r="BE7" s="21" t="str">
        <f>IF('【処理内容・処理能力】（問4）'!V40="","",'【処理内容・処理能力】（問4）'!V40)</f>
        <v/>
      </c>
      <c r="BF7" s="49" t="str">
        <f>IF('【処理内容・処理能力】（問4）'!W38="","",'【処理内容・処理能力】（問4）'!W38)</f>
        <v/>
      </c>
      <c r="BG7" s="49" t="str">
        <f>IF('【処理内容・処理能力】（問4）'!W42="","",'【処理内容・処理能力】（問4）'!W42)</f>
        <v/>
      </c>
      <c r="BH7" s="49" t="str">
        <f>IF('【処理内容・処理能力】（問4）'!Y38="","",'【処理内容・処理能力】（問4）'!Y38)</f>
        <v/>
      </c>
      <c r="BI7" s="49" t="str">
        <f>IF('【処理内容・処理能力】（問4）'!Y42="","",'【処理内容・処理能力】（問4）'!Y42)</f>
        <v/>
      </c>
      <c r="BJ7" s="49" t="str">
        <f>IF('【処理内容・処理能力】（問4）'!AA38="","",'【処理内容・処理能力】（問4）'!AA38)</f>
        <v/>
      </c>
      <c r="BK7" s="49" t="str">
        <f>IF('【処理内容・処理能力】（問4）'!AC38="","",'【処理内容・処理能力】（問4）'!AC38)</f>
        <v/>
      </c>
      <c r="BL7" s="49" t="str">
        <f>IF('【処理内容・処理能力】（問4）'!AE38="","",'【処理内容・処理能力】（問4）'!AE38)</f>
        <v/>
      </c>
      <c r="BM7" s="49" t="str">
        <f>IF('【処理内容・処理能力】（問4）'!AE42="","",'【処理内容・処理能力】（問4）'!AE42)</f>
        <v/>
      </c>
      <c r="BN7" s="24" t="str">
        <f>IF('【処理内容・処理能力】（問4）'!C46="","",'【処理内容・処理能力】（問4）'!C46)</f>
        <v/>
      </c>
      <c r="BO7" s="24" t="str">
        <f>IF('【処理内容・処理能力】（問4）'!C49="","",'【処理内容・処理能力】（問4）'!C49)</f>
        <v/>
      </c>
      <c r="BP7" s="24" t="str">
        <f>IF('【処理内容・処理能力】（問4）'!C51="","",'【処理内容・処理能力】（問4）'!C51)</f>
        <v/>
      </c>
      <c r="BQ7" s="23" t="str">
        <f>IF('【処理内容・処理能力】（問4）'!E45="","",'【処理内容・処理能力】（問4）'!E45)</f>
        <v/>
      </c>
      <c r="BR7" s="23" t="str">
        <f>IF('【処理内容・処理能力】（問4）'!E46="","",'【処理内容・処理能力】（問4）'!E46)</f>
        <v/>
      </c>
      <c r="BS7" s="23" t="str">
        <f>IF('【処理内容・処理能力】（問4）'!E47="","",'【処理内容・処理能力】（問4）'!E47)</f>
        <v/>
      </c>
      <c r="BT7" s="23" t="str">
        <f>IF('【処理内容・処理能力】（問4）'!E48="","",'【処理内容・処理能力】（問4）'!E48)</f>
        <v/>
      </c>
      <c r="BU7" s="23" t="str">
        <f>IF('【処理内容・処理能力】（問4）'!E49="","",'【処理内容・処理能力】（問4）'!E49)</f>
        <v/>
      </c>
      <c r="BV7" s="23" t="str">
        <f>IF('【処理内容・処理能力】（問4）'!E50="","",'【処理内容・処理能力】（問4）'!E50)</f>
        <v/>
      </c>
      <c r="BW7" s="23" t="str">
        <f>IF('【処理内容・処理能力】（問4）'!E51="","",'【処理内容・処理能力】（問4）'!E51)</f>
        <v/>
      </c>
      <c r="BX7" s="23" t="str">
        <f>IF('【処理内容・処理能力】（問4）'!H46="","",'【処理内容・処理能力】（問4）'!H46)</f>
        <v/>
      </c>
      <c r="BY7" s="23" t="str">
        <f>IF('【処理内容・処理能力】（問4）'!H48="","",'【処理内容・処理能力】（問4）'!H48)</f>
        <v/>
      </c>
      <c r="BZ7" s="24" t="str">
        <f>IF('【処理内容・処理能力】（問4）'!H51="","",'【処理内容・処理能力】（問4）'!H51)</f>
        <v/>
      </c>
      <c r="CA7" s="23" t="str">
        <f>IF('【処理内容・処理能力】（問4）'!I46="","",'【処理内容・処理能力】（問4）'!I46)</f>
        <v/>
      </c>
      <c r="CB7" s="23" t="str">
        <f>IF('【処理内容・処理能力】（問4）'!I48="","",'【処理内容・処理能力】（問4）'!I48)</f>
        <v/>
      </c>
      <c r="CC7" s="24" t="str">
        <f>IF('【処理内容・処理能力】（問4）'!I51="","",'【処理内容・処理能力】（問4）'!I51)</f>
        <v/>
      </c>
      <c r="CD7" s="23" t="str">
        <f>IF('【処理内容・処理能力】（問4）'!J46="","",'【処理内容・処理能力】（問4）'!J46)</f>
        <v/>
      </c>
      <c r="CE7" s="23" t="str">
        <f>IF('【処理内容・処理能力】（問4）'!J48="","",'【処理内容・処理能力】（問4）'!J48)</f>
        <v/>
      </c>
      <c r="CF7" s="24" t="str">
        <f>IF('【処理内容・処理能力】（問4）'!J51="","",'【処理内容・処理能力】（問4）'!J51)</f>
        <v/>
      </c>
      <c r="CG7" s="26">
        <f>IF('【処理内容・処理能力】（問4）'!K45="","",'【処理内容・処理能力】（問4）'!K45)</f>
        <v>0</v>
      </c>
      <c r="CH7" s="26">
        <f>IF('【処理内容・処理能力】（問4）'!K49="","",'【処理内容・処理能力】（問4）'!K49)</f>
        <v>0</v>
      </c>
      <c r="CI7" s="49" t="str">
        <f>IF('【処理内容・処理能力】（問4）'!M45="","",'【処理内容・処理能力】（問4）'!M45)</f>
        <v/>
      </c>
      <c r="CJ7" s="49" t="str">
        <f>IF('【処理内容・処理能力】（問4）'!M49="","",'【処理内容・処理能力】（問4）'!M49)</f>
        <v/>
      </c>
      <c r="CK7" s="49" t="str">
        <f>IF('【処理内容・処理能力】（問4）'!O45="","",'【処理内容・処理能力】（問4）'!O45)</f>
        <v/>
      </c>
      <c r="CL7" s="49" t="str">
        <f>IF('【処理内容・処理能力】（問4）'!O49="","",'【処理内容・処理能力】（問4）'!O49)</f>
        <v/>
      </c>
      <c r="CM7" s="49" t="str">
        <f>IF('【処理内容・処理能力】（問4）'!Q45="","",'【処理内容・処理能力】（問4）'!Q45)</f>
        <v/>
      </c>
      <c r="CN7" s="49" t="str">
        <f>IF('【処理内容・処理能力】（問4）'!Q49="","",'【処理内容・処理能力】（問4）'!Q49)</f>
        <v/>
      </c>
      <c r="CO7" s="49" t="str">
        <f>IF('【処理内容・処理能力】（問4）'!S45="","",'【処理内容・処理能力】（問4）'!S45)</f>
        <v/>
      </c>
      <c r="CP7" s="49" t="str">
        <f>IF('【処理内容・処理能力】（問4）'!S49="","",'【処理内容・処理能力】（問4）'!S49)</f>
        <v/>
      </c>
      <c r="CQ7" s="49" t="str">
        <f>IF('【処理内容・処理能力】（問4）'!U45="","",'【処理内容・処理能力】（問4）'!U45)</f>
        <v/>
      </c>
      <c r="CR7" s="49" t="str">
        <f>IF('【処理内容・処理能力】（問4）'!U48="","",'【処理内容・処理能力】（問4）'!U48)</f>
        <v/>
      </c>
      <c r="CS7" s="21" t="str">
        <f>IF('【処理内容・処理能力】（問4）'!V47="","",'【処理内容・処理能力】（問4）'!V47)</f>
        <v/>
      </c>
      <c r="CT7" s="49" t="str">
        <f>IF('【処理内容・処理能力】（問4）'!W45="","",'【処理内容・処理能力】（問4）'!W45)</f>
        <v/>
      </c>
      <c r="CU7" s="49" t="str">
        <f>IF('【処理内容・処理能力】（問4）'!W49="","",'【処理内容・処理能力】（問4）'!W49)</f>
        <v/>
      </c>
      <c r="CV7" s="49" t="str">
        <f>IF('【処理内容・処理能力】（問4）'!Y45="","",'【処理内容・処理能力】（問4）'!Y45)</f>
        <v/>
      </c>
      <c r="CW7" s="49" t="str">
        <f>IF('【処理内容・処理能力】（問4）'!Y49="","",'【処理内容・処理能力】（問4）'!Y49)</f>
        <v/>
      </c>
      <c r="CX7" s="49" t="str">
        <f>IF('【処理内容・処理能力】（問4）'!AA45="","",'【処理内容・処理能力】（問4）'!AA45)</f>
        <v/>
      </c>
      <c r="CY7" s="49" t="str">
        <f>IF('【処理内容・処理能力】（問4）'!AC45="","",'【処理内容・処理能力】（問4）'!AC45)</f>
        <v/>
      </c>
      <c r="CZ7" s="49" t="str">
        <f>IF('【処理内容・処理能力】（問4）'!AE45="","",'【処理内容・処理能力】（問4）'!AE45)</f>
        <v/>
      </c>
      <c r="DA7" s="49" t="str">
        <f>IF('【処理内容・処理能力】（問4）'!AE49="","",'【処理内容・処理能力】（問4）'!AE49)</f>
        <v/>
      </c>
      <c r="DB7" s="24" t="str">
        <f>IF('【処理内容・処理能力】（問4）'!C53="","",'【処理内容・処理能力】（問4）'!C53)</f>
        <v/>
      </c>
      <c r="DC7" s="24" t="str">
        <f>IF('【処理内容・処理能力】（問4）'!C56="","",'【処理内容・処理能力】（問4）'!C56)</f>
        <v/>
      </c>
      <c r="DD7" s="24" t="str">
        <f>IF('【処理内容・処理能力】（問4）'!C58="","",'【処理内容・処理能力】（問4）'!C58)</f>
        <v/>
      </c>
      <c r="DE7" s="23" t="str">
        <f>IF('【処理内容・処理能力】（問4）'!E52="","",'【処理内容・処理能力】（問4）'!E52)</f>
        <v/>
      </c>
      <c r="DF7" s="23" t="str">
        <f>IF('【処理内容・処理能力】（問4）'!E53="","",'【処理内容・処理能力】（問4）'!E53)</f>
        <v/>
      </c>
      <c r="DG7" s="23" t="str">
        <f>IF('【処理内容・処理能力】（問4）'!E54="","",'【処理内容・処理能力】（問4）'!E54)</f>
        <v/>
      </c>
      <c r="DH7" s="23" t="str">
        <f>IF('【処理内容・処理能力】（問4）'!E55="","",'【処理内容・処理能力】（問4）'!E55)</f>
        <v/>
      </c>
      <c r="DI7" s="23" t="str">
        <f>IF('【処理内容・処理能力】（問4）'!E56="","",'【処理内容・処理能力】（問4）'!E56)</f>
        <v/>
      </c>
      <c r="DJ7" s="23" t="str">
        <f>IF('【処理内容・処理能力】（問4）'!E57="","",'【処理内容・処理能力】（問4）'!E57)</f>
        <v/>
      </c>
      <c r="DK7" s="23" t="str">
        <f>IF('【処理内容・処理能力】（問4）'!E58="","",'【処理内容・処理能力】（問4）'!E58)</f>
        <v/>
      </c>
      <c r="DL7" s="23" t="str">
        <f>IF('【処理内容・処理能力】（問4）'!H53="","",'【処理内容・処理能力】（問4）'!H53)</f>
        <v/>
      </c>
      <c r="DM7" s="23" t="str">
        <f>IF('【処理内容・処理能力】（問4）'!H55="","",'【処理内容・処理能力】（問4）'!H55)</f>
        <v/>
      </c>
      <c r="DN7" s="24" t="str">
        <f>IF('【処理内容・処理能力】（問4）'!H58="","",'【処理内容・処理能力】（問4）'!H58)</f>
        <v/>
      </c>
      <c r="DO7" s="23" t="str">
        <f>IF('【処理内容・処理能力】（問4）'!I53="","",'【処理内容・処理能力】（問4）'!I53)</f>
        <v/>
      </c>
      <c r="DP7" s="23" t="str">
        <f>IF('【処理内容・処理能力】（問4）'!I55="","",'【処理内容・処理能力】（問4）'!I55)</f>
        <v/>
      </c>
      <c r="DQ7" s="24" t="str">
        <f>IF('【処理内容・処理能力】（問4）'!I58="","",'【処理内容・処理能力】（問4）'!I58)</f>
        <v/>
      </c>
      <c r="DR7" s="23" t="str">
        <f>IF('【処理内容・処理能力】（問4）'!J53="","",'【処理内容・処理能力】（問4）'!J53)</f>
        <v/>
      </c>
      <c r="DS7" s="23" t="str">
        <f>IF('【処理内容・処理能力】（問4）'!J55="","",'【処理内容・処理能力】（問4）'!J55)</f>
        <v/>
      </c>
      <c r="DT7" s="24" t="str">
        <f>IF('【処理内容・処理能力】（問4）'!J58="","",'【処理内容・処理能力】（問4）'!J58)</f>
        <v/>
      </c>
      <c r="DU7" s="26">
        <f>IF('【処理内容・処理能力】（問4）'!K52="","",'【処理内容・処理能力】（問4）'!K52)</f>
        <v>0</v>
      </c>
      <c r="DV7" s="26">
        <f>IF('【処理内容・処理能力】（問4）'!K56="","",'【処理内容・処理能力】（問4）'!K56)</f>
        <v>0</v>
      </c>
      <c r="DW7" s="49" t="str">
        <f>IF('【処理内容・処理能力】（問4）'!M52="","",'【処理内容・処理能力】（問4）'!M52)</f>
        <v/>
      </c>
      <c r="DX7" s="49" t="str">
        <f>IF('【処理内容・処理能力】（問4）'!M56="","",'【処理内容・処理能力】（問4）'!M56)</f>
        <v/>
      </c>
      <c r="DY7" s="49" t="str">
        <f>IF('【処理内容・処理能力】（問4）'!O52="","",'【処理内容・処理能力】（問4）'!O52)</f>
        <v/>
      </c>
      <c r="DZ7" s="49" t="str">
        <f>IF('【処理内容・処理能力】（問4）'!O56="","",'【処理内容・処理能力】（問4）'!O56)</f>
        <v/>
      </c>
      <c r="EA7" s="49" t="str">
        <f>IF('【処理内容・処理能力】（問4）'!Q52="","",'【処理内容・処理能力】（問4）'!Q52)</f>
        <v/>
      </c>
      <c r="EB7" s="49" t="str">
        <f>IF('【処理内容・処理能力】（問4）'!Q56="","",'【処理内容・処理能力】（問4）'!Q56)</f>
        <v/>
      </c>
      <c r="EC7" s="49" t="str">
        <f>IF('【処理内容・処理能力】（問4）'!S52="","",'【処理内容・処理能力】（問4）'!S52)</f>
        <v/>
      </c>
      <c r="ED7" s="49" t="str">
        <f>IF('【処理内容・処理能力】（問4）'!S56="","",'【処理内容・処理能力】（問4）'!S56)</f>
        <v/>
      </c>
      <c r="EE7" s="49" t="str">
        <f>IF('【処理内容・処理能力】（問4）'!U52="","",'【処理内容・処理能力】（問4）'!U52)</f>
        <v/>
      </c>
      <c r="EF7" s="49" t="str">
        <f>IF('【処理内容・処理能力】（問4）'!U56="","",'【処理内容・処理能力】（問4）'!U56)</f>
        <v/>
      </c>
      <c r="EG7" s="49" t="str">
        <f>IF('【処理内容・処理能力】（問4）'!W52="","",'【処理内容・処理能力】（問4）'!W52)</f>
        <v/>
      </c>
      <c r="EH7" s="49" t="str">
        <f>IF('【処理内容・処理能力】（問4）'!W56="","",'【処理内容・処理能力】（問4）'!W56)</f>
        <v/>
      </c>
      <c r="EI7" s="49" t="str">
        <f>IF('【処理内容・処理能力】（問4）'!Y52="","",'【処理内容・処理能力】（問4）'!Y52)</f>
        <v/>
      </c>
      <c r="EJ7" s="49" t="str">
        <f>IF('【処理内容・処理能力】（問4）'!Y56="","",'【処理内容・処理能力】（問4）'!Y56)</f>
        <v/>
      </c>
      <c r="EK7" s="49" t="str">
        <f>IF('【処理内容・処理能力】（問4）'!AA52="","",'【処理内容・処理能力】（問4）'!AA52)</f>
        <v/>
      </c>
      <c r="EL7" s="49" t="str">
        <f>IF('【処理内容・処理能力】（問4）'!AC52="","",'【処理内容・処理能力】（問4）'!AC52)</f>
        <v/>
      </c>
      <c r="EM7" s="49" t="str">
        <f>IF('【処理内容・処理能力】（問4）'!AE52="","",'【処理内容・処理能力】（問4）'!AE52)</f>
        <v/>
      </c>
      <c r="EN7" s="49" t="str">
        <f>IF('【処理内容・処理能力】（問4）'!AE56="","",'【処理内容・処理能力】（問4）'!AE56)</f>
        <v/>
      </c>
      <c r="EO7" s="51" t="str">
        <f>IF('【処理内容・処理能力】（問4）'!B62="","",'【処理内容・処理能力】（問4）'!B62)</f>
        <v/>
      </c>
      <c r="EP7" s="23" t="str">
        <f>IF('【受入状況】（問5～6）'!G7="","",'【受入状況】（問5～6）'!G7)</f>
        <v/>
      </c>
      <c r="EQ7" s="23" t="str">
        <f>IF('【受入状況】（問5～6）'!G8="","",'【受入状況】（問5～6）'!G8)</f>
        <v/>
      </c>
      <c r="ER7" s="23" t="str">
        <f>IF('【受入状況】（問5～6）'!G9="","",'【受入状況】（問5～6）'!G9)</f>
        <v/>
      </c>
      <c r="ES7" s="23" t="str">
        <f>IF('【受入状況】（問5～6）'!G11="","",'【受入状況】（問5～6）'!G11)</f>
        <v/>
      </c>
      <c r="ET7" s="23" t="str">
        <f>IF('【受入状況】（問5～6）'!G13="","",'【受入状況】（問5～6）'!G13)</f>
        <v/>
      </c>
      <c r="EU7" s="23" t="str">
        <f>IF('【受入状況】（問5～6）'!G15="","",'【受入状況】（問5～6）'!G15)</f>
        <v/>
      </c>
      <c r="EV7" s="23" t="str">
        <f>IF('【受入状況】（問5～6）'!G17="","",'【受入状況】（問5～6）'!G17)</f>
        <v/>
      </c>
      <c r="EW7" s="23" t="str">
        <f>IF('【受入状況】（問5～6）'!G20="","",'【受入状況】（問5～6）'!G20)</f>
        <v/>
      </c>
      <c r="EX7" s="23" t="str">
        <f>IF('【受入状況】（問5～6）'!G22="","",'【受入状況】（問5～6）'!G22)</f>
        <v/>
      </c>
      <c r="EY7" s="23" t="str">
        <f>IF('【受入状況】（問5～6）'!G24="","",'【受入状況】（問5～6）'!G24)</f>
        <v/>
      </c>
      <c r="EZ7" s="23" t="str">
        <f>IF('【受入状況】（問5～6）'!G27="","",'【受入状況】（問5～6）'!G27)</f>
        <v/>
      </c>
      <c r="FA7" s="24" t="str">
        <f>IF('【受入状況】（問5～6）'!G29="","",'【受入状況】（問5～6）'!G29)</f>
        <v/>
      </c>
      <c r="FB7" s="24" t="str">
        <f>IF('【受入状況】（問5～6）'!G32="","",'【受入状況】（問5～6）'!G32)</f>
        <v/>
      </c>
      <c r="FC7" s="24" t="str">
        <f>IF('【受入状況】（問5～6）'!G35="","",'【受入状況】（問5～6）'!G35)</f>
        <v/>
      </c>
      <c r="FD7" s="24" t="str">
        <f>IF('【受入状況】（問5～6）'!G40="","",'【受入状況】（問5～6）'!G40)</f>
        <v/>
      </c>
      <c r="FE7" s="27" t="str">
        <f>IF('【受入状況】（問5～6）'!F48="","",'【受入状況】（問5～6）'!F48)</f>
        <v/>
      </c>
      <c r="FF7" s="27" t="str">
        <f>IF('【受入状況】（問5～6）'!F49="","",'【受入状況】（問5～6）'!F49)</f>
        <v/>
      </c>
      <c r="FG7" s="27" t="str">
        <f>IF('【受入状況】（問5～6）'!D55="","",'【受入状況】（問5～6）'!D55)</f>
        <v/>
      </c>
      <c r="FH7" s="27" t="str">
        <f>IF('【受入状況】（問5～6）'!D56="","",'【受入状況】（問5～6）'!D56)</f>
        <v/>
      </c>
      <c r="FI7" s="27" t="str">
        <f>IF('【受入状況】（問5～6）'!F55="","",'【受入状況】（問5～6）'!F55)</f>
        <v/>
      </c>
      <c r="FJ7" s="27" t="str">
        <f>IF('【受入状況】（問5～6）'!F56="","",'【受入状況】（問5～6）'!F56)</f>
        <v/>
      </c>
      <c r="FK7" s="27" t="str">
        <f>IF('【受入状況】（問5～6）'!H55="","",'【受入状況】（問5～6）'!H55)</f>
        <v/>
      </c>
      <c r="FL7" s="27" t="str">
        <f>IF('【受入状況】（問5～6）'!H56="","",'【受入状況】（問5～6）'!H56)</f>
        <v/>
      </c>
      <c r="FM7" s="27" t="str">
        <f>IF('【受入状況】（問5～6）'!J55="","",'【受入状況】（問5～6）'!J55)</f>
        <v/>
      </c>
      <c r="FN7" s="27" t="str">
        <f>IF('【受入状況】（問5～6）'!J56="","",'【受入状況】（問5～6）'!J56)</f>
        <v/>
      </c>
      <c r="FO7" s="27" t="str">
        <f>IF('【受入状況】（問5～6）'!L55="","",'【受入状況】（問5～6）'!L55)</f>
        <v/>
      </c>
      <c r="FP7" s="27" t="str">
        <f>IF('【受入状況】（問5～6）'!L56="","",'【受入状況】（問5～6）'!L56)</f>
        <v/>
      </c>
      <c r="FQ7" s="28" t="str">
        <f>IF('【受入状況】（問5～6）'!L54="","",'【受入状況】（問5～6）'!L54)</f>
        <v/>
      </c>
      <c r="FR7" s="27" t="str">
        <f>IF('【受入状況】（問5～6）'!D57="","",'【受入状況】（問5～6）'!D57)</f>
        <v/>
      </c>
      <c r="FS7" s="27" t="str">
        <f>IF('【受入状況】（問5～6）'!D58="","",'【受入状況】（問5～6）'!D58)</f>
        <v/>
      </c>
      <c r="FT7" s="27" t="str">
        <f>IF('【受入状況】（問5～6）'!F57="","",'【受入状況】（問5～6）'!F57)</f>
        <v/>
      </c>
      <c r="FU7" s="27" t="str">
        <f>IF('【受入状況】（問5～6）'!F58="","",'【受入状況】（問5～6）'!F58)</f>
        <v/>
      </c>
      <c r="FV7" s="27" t="str">
        <f>IF('【受入状況】（問5～6）'!H57="","",'【受入状況】（問5～6）'!H57)</f>
        <v/>
      </c>
      <c r="FW7" s="27" t="str">
        <f>IF('【受入状況】（問5～6）'!H58="","",'【受入状況】（問5～6）'!H58)</f>
        <v/>
      </c>
      <c r="FX7" s="27" t="str">
        <f>IF('【受入状況】（問5～6）'!J57="","",'【受入状況】（問5～6）'!J57)</f>
        <v/>
      </c>
      <c r="FY7" s="27" t="str">
        <f>IF('【受入状況】（問5～6）'!J58="","",'【受入状況】（問5～6）'!J58)</f>
        <v/>
      </c>
      <c r="FZ7" s="27" t="str">
        <f>IF('【受入状況】（問5～6）'!L57="","",'【受入状況】（問5～6）'!L57)</f>
        <v/>
      </c>
      <c r="GA7" s="27" t="str">
        <f>IF('【受入状況】（問5～6）'!L58="","",'【受入状況】（問5～6）'!L58)</f>
        <v/>
      </c>
      <c r="GB7" s="27" t="str">
        <f>IF('【受入状況】（問5～6）'!D59="","",'【受入状況】（問5～6）'!D59)</f>
        <v/>
      </c>
      <c r="GC7" s="27" t="str">
        <f>IF('【受入状況】（問5～6）'!D60="","",'【受入状況】（問5～6）'!D60)</f>
        <v/>
      </c>
      <c r="GD7" s="27" t="str">
        <f>IF('【受入状況】（問5～6）'!F59="","",'【受入状況】（問5～6）'!F59)</f>
        <v/>
      </c>
      <c r="GE7" s="27" t="str">
        <f>IF('【受入状況】（問5～6）'!F60="","",'【受入状況】（問5～6）'!F60)</f>
        <v/>
      </c>
      <c r="GF7" s="27" t="str">
        <f>IF('【受入状況】（問5～6）'!H59="","",'【受入状況】（問5～6）'!H59)</f>
        <v/>
      </c>
      <c r="GG7" s="27" t="str">
        <f>IF('【受入状況】（問5～6）'!H60="","",'【受入状況】（問5～6）'!H60)</f>
        <v/>
      </c>
      <c r="GH7" s="27" t="str">
        <f>IF('【受入状況】（問5～6）'!J59="","",'【受入状況】（問5～6）'!J59)</f>
        <v/>
      </c>
      <c r="GI7" s="27" t="str">
        <f>IF('【受入状況】（問5～6）'!J60="","",'【受入状況】（問5～6）'!J60)</f>
        <v/>
      </c>
      <c r="GJ7" s="27" t="str">
        <f>IF('【受入状況】（問5～6）'!L59="","",'【受入状況】（問5～6）'!L59)</f>
        <v/>
      </c>
      <c r="GK7" s="27" t="str">
        <f>IF('【受入状況】（問5～6）'!L60="","",'【受入状況】（問5～6）'!L60)</f>
        <v/>
      </c>
      <c r="GL7" s="27" t="str">
        <f>IF('【受入状況】（問5～6）'!D61="","",'【受入状況】（問5～6）'!D61)</f>
        <v/>
      </c>
      <c r="GM7" s="27" t="str">
        <f>IF('【受入状況】（問5～6）'!D62="","",'【受入状況】（問5～6）'!D62)</f>
        <v/>
      </c>
      <c r="GN7" s="27" t="str">
        <f>IF('【受入状況】（問5～6）'!F61="","",'【受入状況】（問5～6）'!F61)</f>
        <v/>
      </c>
      <c r="GO7" s="27" t="str">
        <f>IF('【受入状況】（問5～6）'!F62="","",'【受入状況】（問5～6）'!F62)</f>
        <v/>
      </c>
      <c r="GP7" s="27" t="str">
        <f>IF('【受入状況】（問5～6）'!H61="","",'【受入状況】（問5～6）'!H61)</f>
        <v/>
      </c>
      <c r="GQ7" s="27" t="str">
        <f>IF('【受入状況】（問5～6）'!H62="","",'【受入状況】（問5～6）'!H62)</f>
        <v/>
      </c>
      <c r="GR7" s="27" t="str">
        <f>IF('【受入状況】（問5～6）'!J61="","",'【受入状況】（問5～6）'!J61)</f>
        <v/>
      </c>
      <c r="GS7" s="27" t="str">
        <f>IF('【受入状況】（問5～6）'!J62="","",'【受入状況】（問5～6）'!J62)</f>
        <v/>
      </c>
      <c r="GT7" s="27" t="str">
        <f>IF('【受入状況】（問5～6）'!L61="","",'【受入状況】（問5～6）'!L61)</f>
        <v/>
      </c>
      <c r="GU7" s="27" t="str">
        <f>IF('【受入状況】（問5～6）'!L62="","",'【受入状況】（問5～6）'!L62)</f>
        <v/>
      </c>
      <c r="GV7" s="27" t="str">
        <f>IF('【受入状況】（問5～6）'!D63="","",'【受入状況】（問5～6）'!D63)</f>
        <v/>
      </c>
      <c r="GW7" s="27" t="str">
        <f>IF('【受入状況】（問5～6）'!D64="","",'【受入状況】（問5～6）'!D64)</f>
        <v/>
      </c>
      <c r="GX7" s="27" t="str">
        <f>IF('【受入状況】（問5～6）'!F63="","",'【受入状況】（問5～6）'!F63)</f>
        <v/>
      </c>
      <c r="GY7" s="27" t="str">
        <f>IF('【受入状況】（問5～6）'!F64="","",'【受入状況】（問5～6）'!F64)</f>
        <v/>
      </c>
      <c r="GZ7" s="27" t="str">
        <f>IF('【受入状況】（問5～6）'!H63="","",'【受入状況】（問5～6）'!H63)</f>
        <v/>
      </c>
      <c r="HA7" s="27" t="str">
        <f>IF('【受入状況】（問5～6）'!H64="","",'【受入状況】（問5～6）'!H64)</f>
        <v/>
      </c>
      <c r="HB7" s="27" t="str">
        <f>IF('【受入状況】（問5～6）'!J63="","",'【受入状況】（問5～6）'!J63)</f>
        <v/>
      </c>
      <c r="HC7" s="27" t="str">
        <f>IF('【受入状況】（問5～6）'!J64="","",'【受入状況】（問5～6）'!J64)</f>
        <v/>
      </c>
      <c r="HD7" s="27" t="str">
        <f>IF('【受入状況】（問5～6）'!L63="","",'【受入状況】（問5～6）'!L63)</f>
        <v/>
      </c>
      <c r="HE7" s="27" t="str">
        <f>IF('【受入状況】（問5～6）'!L64="","",'【受入状況】（問5～6）'!L64)</f>
        <v/>
      </c>
      <c r="HF7" s="27" t="str">
        <f>IF('【受入状況】（問5～6）'!D65="","",'【受入状況】（問5～6）'!D65)</f>
        <v/>
      </c>
      <c r="HG7" s="27" t="str">
        <f>IF('【受入状況】（問5～6）'!D66="","",'【受入状況】（問5～6）'!D66)</f>
        <v/>
      </c>
      <c r="HH7" s="27" t="str">
        <f>IF('【受入状況】（問5～6）'!F65="","",'【受入状況】（問5～6）'!F65)</f>
        <v/>
      </c>
      <c r="HI7" s="27" t="str">
        <f>IF('【受入状況】（問5～6）'!F66="","",'【受入状況】（問5～6）'!F66)</f>
        <v/>
      </c>
      <c r="HJ7" s="27" t="str">
        <f>IF('【受入状況】（問5～6）'!H65="","",'【受入状況】（問5～6）'!H65)</f>
        <v/>
      </c>
      <c r="HK7" s="27" t="str">
        <f>IF('【受入状況】（問5～6）'!H66="","",'【受入状況】（問5～6）'!H66)</f>
        <v/>
      </c>
      <c r="HL7" s="27" t="str">
        <f>IF('【受入状況】（問5～6）'!J65="","",'【受入状況】（問5～6）'!J65)</f>
        <v/>
      </c>
      <c r="HM7" s="27" t="str">
        <f>IF('【受入状況】（問5～6）'!J66="","",'【受入状況】（問5～6）'!J66)</f>
        <v/>
      </c>
      <c r="HN7" s="27" t="str">
        <f>IF('【受入状況】（問5～6）'!L65="","",'【受入状況】（問5～6）'!L65)</f>
        <v/>
      </c>
      <c r="HO7" s="27" t="str">
        <f>IF('【受入状況】（問5～6）'!L66="","",'【受入状況】（問5～6）'!L66)</f>
        <v/>
      </c>
      <c r="HP7" s="27" t="str">
        <f>IF('【受入状況】（問5～6）'!D67="","",'【受入状況】（問5～6）'!D67)</f>
        <v/>
      </c>
      <c r="HQ7" s="27" t="str">
        <f>IF('【受入状況】（問5～6）'!D68="","",'【受入状況】（問5～6）'!D68)</f>
        <v/>
      </c>
      <c r="HR7" s="27" t="str">
        <f>IF('【受入状況】（問5～6）'!F67="","",'【受入状況】（問5～6）'!F67)</f>
        <v/>
      </c>
      <c r="HS7" s="27" t="str">
        <f>IF('【受入状況】（問5～6）'!F68="","",'【受入状況】（問5～6）'!F68)</f>
        <v/>
      </c>
      <c r="HT7" s="27" t="str">
        <f>IF('【受入状況】（問5～6）'!H67="","",'【受入状況】（問5～6）'!H67)</f>
        <v/>
      </c>
      <c r="HU7" s="27" t="str">
        <f>IF('【受入状況】（問5～6）'!H68="","",'【受入状況】（問5～6）'!H68)</f>
        <v/>
      </c>
      <c r="HV7" s="27" t="str">
        <f>IF('【受入状況】（問5～6）'!J67="","",'【受入状況】（問5～6）'!J67)</f>
        <v/>
      </c>
      <c r="HW7" s="27" t="str">
        <f>IF('【受入状況】（問5～6）'!J68="","",'【受入状況】（問5～6）'!J68)</f>
        <v/>
      </c>
      <c r="HX7" s="27" t="str">
        <f>IF('【受入状況】（問5～6）'!L67="","",'【受入状況】（問5～6）'!L67)</f>
        <v/>
      </c>
      <c r="HY7" s="27" t="str">
        <f>IF('【受入状況】（問5～6）'!L68="","",'【受入状況】（問5～6）'!L68)</f>
        <v/>
      </c>
      <c r="HZ7" s="27" t="str">
        <f>IF('【受入状況】（問5～6）'!D69="","",'【受入状況】（問5～6）'!D69)</f>
        <v/>
      </c>
      <c r="IA7" s="27" t="str">
        <f>IF('【受入状況】（問5～6）'!D70="","",'【受入状況】（問5～6）'!D70)</f>
        <v/>
      </c>
      <c r="IB7" s="27" t="str">
        <f>IF('【受入状況】（問5～6）'!F69="","",'【受入状況】（問5～6）'!F69)</f>
        <v/>
      </c>
      <c r="IC7" s="27" t="str">
        <f>IF('【受入状況】（問5～6）'!F70="","",'【受入状況】（問5～6）'!F70)</f>
        <v/>
      </c>
      <c r="ID7" s="27" t="str">
        <f>IF('【受入状況】（問5～6）'!H69="","",'【受入状況】（問5～6）'!H69)</f>
        <v/>
      </c>
      <c r="IE7" s="27" t="str">
        <f>IF('【受入状況】（問5～6）'!H70="","",'【受入状況】（問5～6）'!H70)</f>
        <v/>
      </c>
      <c r="IF7" s="27" t="str">
        <f>IF('【受入状況】（問5～6）'!J69="","",'【受入状況】（問5～6）'!J69)</f>
        <v/>
      </c>
      <c r="IG7" s="27" t="str">
        <f>IF('【受入状況】（問5～6）'!J70="","",'【受入状況】（問5～6）'!J70)</f>
        <v/>
      </c>
      <c r="IH7" s="27" t="str">
        <f>IF('【受入状況】（問5～6）'!L69="","",'【受入状況】（問5～6）'!L69)</f>
        <v/>
      </c>
      <c r="II7" s="27" t="str">
        <f>IF('【受入状況】（問5～6）'!L70="","",'【受入状況】（問5～6）'!L70)</f>
        <v/>
      </c>
      <c r="IJ7" s="27" t="str">
        <f>IF('【受入状況】（問5～6）'!D71="","",'【受入状況】（問5～6）'!D71)</f>
        <v/>
      </c>
      <c r="IK7" s="27" t="str">
        <f>IF('【受入状況】（問5～6）'!D72="","",'【受入状況】（問5～6）'!D72)</f>
        <v/>
      </c>
      <c r="IL7" s="27" t="str">
        <f>IF('【受入状況】（問5～6）'!F71="","",'【受入状況】（問5～6）'!F71)</f>
        <v/>
      </c>
      <c r="IM7" s="27" t="str">
        <f>IF('【受入状況】（問5～6）'!F72="","",'【受入状況】（問5～6）'!F72)</f>
        <v/>
      </c>
      <c r="IN7" s="27" t="str">
        <f>IF('【受入状況】（問5～6）'!H71="","",'【受入状況】（問5～6）'!H71)</f>
        <v/>
      </c>
      <c r="IO7" s="27" t="str">
        <f>IF('【受入状況】（問5～6）'!H72="","",'【受入状況】（問5～6）'!H72)</f>
        <v/>
      </c>
      <c r="IP7" s="27" t="str">
        <f>IF('【受入状況】（問5～6）'!J71="","",'【受入状況】（問5～6）'!J71)</f>
        <v/>
      </c>
      <c r="IQ7" s="27" t="str">
        <f>IF('【受入状況】（問5～6）'!J72="","",'【受入状況】（問5～6）'!J72)</f>
        <v/>
      </c>
      <c r="IR7" s="27" t="str">
        <f>IF('【受入状況】（問5～6）'!L71="","",'【受入状況】（問5～6）'!L71)</f>
        <v/>
      </c>
      <c r="IS7" s="27" t="str">
        <f>IF('【受入状況】（問5～6）'!L72="","",'【受入状況】（問5～6）'!L72)</f>
        <v/>
      </c>
      <c r="IT7" s="27" t="str">
        <f>IF('【受入状況】（問5～6）'!D73="","",'【受入状況】（問5～6）'!D73)</f>
        <v/>
      </c>
      <c r="IU7" s="27" t="str">
        <f>IF('【受入状況】（問5～6）'!D74="","",'【受入状況】（問5～6）'!D74)</f>
        <v/>
      </c>
      <c r="IV7" s="27" t="str">
        <f>IF('【受入状況】（問5～6）'!F73="","",'【受入状況】（問5～6）'!F73)</f>
        <v/>
      </c>
      <c r="IW7" s="27" t="str">
        <f>IF('【受入状況】（問5～6）'!F74="","",'【受入状況】（問5～6）'!F74)</f>
        <v/>
      </c>
      <c r="IX7" s="27" t="str">
        <f>IF('【受入状況】（問5～6）'!H73="","",'【受入状況】（問5～6）'!H73)</f>
        <v/>
      </c>
      <c r="IY7" s="27" t="str">
        <f>IF('【受入状況】（問5～6）'!H74="","",'【受入状況】（問5～6）'!H74)</f>
        <v/>
      </c>
      <c r="IZ7" s="27" t="str">
        <f>IF('【受入状況】（問5～6）'!J73="","",'【受入状況】（問5～6）'!J73)</f>
        <v/>
      </c>
      <c r="JA7" s="27" t="str">
        <f>IF('【受入状況】（問5～6）'!J74="","",'【受入状況】（問5～6）'!J74)</f>
        <v/>
      </c>
      <c r="JB7" s="27" t="str">
        <f>IF('【受入状況】（問5～6）'!L73="","",'【受入状況】（問5～6）'!L73)</f>
        <v/>
      </c>
      <c r="JC7" s="27" t="str">
        <f>IF('【受入状況】（問5～6）'!L74="","",'【受入状況】（問5～6）'!L74)</f>
        <v/>
      </c>
      <c r="JD7" s="27" t="str">
        <f>IF('【受入状況】（問5～6）'!D75="","",'【受入状況】（問5～6）'!D75)</f>
        <v/>
      </c>
      <c r="JE7" s="27" t="str">
        <f>IF('【受入状況】（問5～6）'!D76="","",'【受入状況】（問5～6）'!D76)</f>
        <v/>
      </c>
      <c r="JF7" s="27" t="str">
        <f>IF('【受入状況】（問5～6）'!F75="","",'【受入状況】（問5～6）'!F75)</f>
        <v/>
      </c>
      <c r="JG7" s="27" t="str">
        <f>IF('【受入状況】（問5～6）'!F76="","",'【受入状況】（問5～6）'!F76)</f>
        <v/>
      </c>
      <c r="JH7" s="27" t="str">
        <f>IF('【受入状況】（問5～6）'!H75="","",'【受入状況】（問5～6）'!H75)</f>
        <v/>
      </c>
      <c r="JI7" s="27" t="str">
        <f>IF('【受入状況】（問5～6）'!H76="","",'【受入状況】（問5～6）'!H76)</f>
        <v/>
      </c>
      <c r="JJ7" s="27" t="str">
        <f>IF('【受入状況】（問5～6）'!J75="","",'【受入状況】（問5～6）'!J75)</f>
        <v/>
      </c>
      <c r="JK7" s="27" t="str">
        <f>IF('【受入状況】（問5～6）'!J76="","",'【受入状況】（問5～6）'!J76)</f>
        <v/>
      </c>
      <c r="JL7" s="27" t="str">
        <f>IF('【受入状況】（問5～6）'!L75="","",'【受入状況】（問5～6）'!L75)</f>
        <v/>
      </c>
      <c r="JM7" s="27" t="str">
        <f>IF('【受入状況】（問5～6）'!L76="","",'【受入状況】（問5～6）'!L76)</f>
        <v/>
      </c>
      <c r="JN7" s="29" t="str">
        <f>IF('【受入状況】（問5～6）'!C78="","",'【受入状況】（問5～6）'!C78)</f>
        <v/>
      </c>
      <c r="JO7" s="27" t="str">
        <f>IF('【受入状況】（問5～6）'!D77="","",'【受入状況】（問5～6）'!D77)</f>
        <v/>
      </c>
      <c r="JP7" s="27" t="str">
        <f>IF('【受入状況】（問5～6）'!D78="","",'【受入状況】（問5～6）'!D78)</f>
        <v/>
      </c>
      <c r="JQ7" s="27" t="str">
        <f>IF('【受入状況】（問5～6）'!F77="","",'【受入状況】（問5～6）'!F77)</f>
        <v/>
      </c>
      <c r="JR7" s="27" t="str">
        <f>IF('【受入状況】（問5～6）'!F78="","",'【受入状況】（問5～6）'!F78)</f>
        <v/>
      </c>
      <c r="JS7" s="27" t="str">
        <f>IF('【受入状況】（問5～6）'!H77="","",'【受入状況】（問5～6）'!H77)</f>
        <v/>
      </c>
      <c r="JT7" s="27" t="str">
        <f>IF('【受入状況】（問5～6）'!H78="","",'【受入状況】（問5～6）'!H78)</f>
        <v/>
      </c>
      <c r="JU7" s="27" t="str">
        <f>IF('【受入状況】（問5～6）'!J77="","",'【受入状況】（問5～6）'!J77)</f>
        <v/>
      </c>
      <c r="JV7" s="27" t="str">
        <f>IF('【受入状況】（問5～6）'!J78="","",'【受入状況】（問5～6）'!J78)</f>
        <v/>
      </c>
      <c r="JW7" s="27" t="str">
        <f>IF('【受入状況】（問5～6）'!L77="","",'【受入状況】（問5～6）'!L77)</f>
        <v/>
      </c>
      <c r="JX7" s="27" t="str">
        <f>IF('【受入状況】（問5～6）'!L78="","",'【受入状況】（問5～6）'!L78)</f>
        <v/>
      </c>
      <c r="JY7" s="26">
        <f>IF('【受入状況】（問5～6）'!D90="","",'【受入状況】（問5～6）'!D90)</f>
        <v>0</v>
      </c>
      <c r="JZ7" s="26">
        <f>IF('【受入状況】（問5～6）'!D91="","",'【受入状況】（問5～6）'!D91)</f>
        <v>0</v>
      </c>
      <c r="KA7" s="26">
        <f>IF('【受入状況】（問5～6）'!F90="","",'【受入状況】（問5～6）'!F90)</f>
        <v>0</v>
      </c>
      <c r="KB7" s="26">
        <f>IF('【受入状況】（問5～6）'!F91="","",'【受入状況】（問5～6）'!F91)</f>
        <v>0</v>
      </c>
      <c r="KC7" s="26">
        <f>IF('【受入状況】（問5～6）'!H90="","",'【受入状況】（問5～6）'!H90)</f>
        <v>0</v>
      </c>
      <c r="KD7" s="26">
        <f>IF('【受入状況】（問5～6）'!H91="","",'【受入状況】（問5～6）'!H91)</f>
        <v>0</v>
      </c>
      <c r="KE7" s="30">
        <f>IF('【受入状況】（問5～6）'!J90="","",'【受入状況】（問5～6）'!J90)</f>
        <v>0</v>
      </c>
      <c r="KF7" s="30">
        <f>IF('【受入状況】（問5～6）'!J91="","",'【受入状況】（問5～6）'!J91)</f>
        <v>0</v>
      </c>
      <c r="KG7" s="30">
        <f>IF('【受入状況】（問5～6）'!L90="","",'【受入状況】（問5～6）'!L90)</f>
        <v>0</v>
      </c>
      <c r="KH7" s="30">
        <f>IF('【受入状況】（問5～6）'!L91="","",'【受入状況】（問5～6）'!L91)</f>
        <v>0</v>
      </c>
      <c r="KI7" s="28" t="str">
        <f>IF('【受入状況】（問5～6）'!L89="","",'【受入状況】（問5～6）'!L89)</f>
        <v/>
      </c>
      <c r="KJ7" s="30">
        <f>IF('【受入状況】（問5～6）'!N90="","",'【受入状況】（問5～6）'!N90)</f>
        <v>0</v>
      </c>
      <c r="KK7" s="30">
        <f>IF('【受入状況】（問5～6）'!N91="","",'【受入状況】（問5～6）'!N91)</f>
        <v>0</v>
      </c>
      <c r="KL7" s="31" t="str">
        <f>IF('【受入状況】（問5～6）'!D92="","",'【受入状況】（問5～6）'!D92)</f>
        <v/>
      </c>
      <c r="KM7" s="31" t="str">
        <f>IF('【受入状況】（問5～6）'!D93="","",'【受入状況】（問5～6）'!D93)</f>
        <v/>
      </c>
      <c r="KN7" s="32" t="str">
        <f>IF('【受入状況】（問5～6）'!F92="","",'【受入状況】（問5～6）'!F92)</f>
        <v>-</v>
      </c>
      <c r="KO7" s="32" t="str">
        <f>IF('【受入状況】（問5～6）'!F93="","",'【受入状況】（問5～6）'!F93)</f>
        <v>-</v>
      </c>
      <c r="KP7" s="31" t="str">
        <f>IF('【受入状況】（問5～6）'!H92="","",'【受入状況】（問5～6）'!H92)</f>
        <v/>
      </c>
      <c r="KQ7" s="31" t="str">
        <f>IF('【受入状況】（問5～6）'!H93="","",'【受入状況】（問5～6）'!H93)</f>
        <v/>
      </c>
      <c r="KR7" s="31" t="str">
        <f>IF('【受入状況】（問5～6）'!J92="","",'【受入状況】（問5～6）'!J92)</f>
        <v/>
      </c>
      <c r="KS7" s="31" t="str">
        <f>IF('【受入状況】（問5～6）'!J93="","",'【受入状況】（問5～6）'!J93)</f>
        <v/>
      </c>
      <c r="KT7" s="31" t="str">
        <f>IF('【受入状況】（問5～6）'!L92="","",'【受入状況】（問5～6）'!L92)</f>
        <v/>
      </c>
      <c r="KU7" s="31" t="str">
        <f>IF('【受入状況】（問5～6）'!L93="","",'【受入状況】（問5～6）'!L93)</f>
        <v/>
      </c>
      <c r="KV7" s="30">
        <f>IF('【受入状況】（問5～6）'!N92="","",'【受入状況】（問5～6）'!N92)</f>
        <v>0</v>
      </c>
      <c r="KW7" s="30">
        <f>IF('【受入状況】（問5～6）'!N93="","",'【受入状況】（問5～6）'!N93)</f>
        <v>0</v>
      </c>
      <c r="KX7" s="31" t="str">
        <f>IF('【受入状況】（問5～6）'!D94="","",'【受入状況】（問5～6）'!D94)</f>
        <v/>
      </c>
      <c r="KY7" s="31" t="str">
        <f>IF('【受入状況】（問5～6）'!D95="","",'【受入状況】（問5～6）'!D95)</f>
        <v/>
      </c>
      <c r="KZ7" s="32" t="str">
        <f>IF('【受入状況】（問5～6）'!F94="","",'【受入状況】（問5～6）'!F94)</f>
        <v>-</v>
      </c>
      <c r="LA7" s="32" t="str">
        <f>IF('【受入状況】（問5～6）'!F95="","",'【受入状況】（問5～6）'!F95)</f>
        <v>-</v>
      </c>
      <c r="LB7" s="31" t="str">
        <f>IF('【受入状況】（問5～6）'!H94="","",'【受入状況】（問5～6）'!H94)</f>
        <v/>
      </c>
      <c r="LC7" s="31" t="str">
        <f>IF('【受入状況】（問5～6）'!H95="","",'【受入状況】（問5～6）'!H95)</f>
        <v/>
      </c>
      <c r="LD7" s="31" t="str">
        <f>IF('【受入状況】（問5～6）'!J94="","",'【受入状況】（問5～6）'!J94)</f>
        <v/>
      </c>
      <c r="LE7" s="31" t="str">
        <f>IF('【受入状況】（問5～6）'!J95="","",'【受入状況】（問5～6）'!J95)</f>
        <v/>
      </c>
      <c r="LF7" s="31" t="str">
        <f>IF('【受入状況】（問5～6）'!L94="","",'【受入状況】（問5～6）'!L94)</f>
        <v/>
      </c>
      <c r="LG7" s="31" t="str">
        <f>IF('【受入状況】（問5～6）'!L95="","",'【受入状況】（問5～6）'!L95)</f>
        <v/>
      </c>
      <c r="LH7" s="30">
        <f>IF('【受入状況】（問5～6）'!N94="","",'【受入状況】（問5～6）'!N94)</f>
        <v>0</v>
      </c>
      <c r="LI7" s="30">
        <f>IF('【受入状況】（問5～6）'!N95="","",'【受入状況】（問5～6）'!N95)</f>
        <v>0</v>
      </c>
      <c r="LJ7" s="31" t="str">
        <f>IF('【受入状況】（問5～6）'!D96="","",'【受入状況】（問5～6）'!D96)</f>
        <v/>
      </c>
      <c r="LK7" s="31" t="str">
        <f>IF('【受入状況】（問5～6）'!D97="","",'【受入状況】（問5～6）'!D97)</f>
        <v/>
      </c>
      <c r="LL7" s="31" t="str">
        <f>IF('【受入状況】（問5～6）'!F96="","",'【受入状況】（問5～6）'!F96)</f>
        <v/>
      </c>
      <c r="LM7" s="31" t="str">
        <f>IF('【受入状況】（問5～6）'!F97="","",'【受入状況】（問5～6）'!F97)</f>
        <v/>
      </c>
      <c r="LN7" s="31" t="str">
        <f>IF('【受入状況】（問5～6）'!H96="","",'【受入状況】（問5～6）'!H96)</f>
        <v/>
      </c>
      <c r="LO7" s="31" t="str">
        <f>IF('【受入状況】（問5～6）'!H97="","",'【受入状況】（問5～6）'!H97)</f>
        <v/>
      </c>
      <c r="LP7" s="31" t="str">
        <f>IF('【受入状況】（問5～6）'!J96="","",'【受入状況】（問5～6）'!J96)</f>
        <v/>
      </c>
      <c r="LQ7" s="31" t="str">
        <f>IF('【受入状況】（問5～6）'!J97="","",'【受入状況】（問5～6）'!J97)</f>
        <v/>
      </c>
      <c r="LR7" s="31" t="str">
        <f>IF('【受入状況】（問5～6）'!L96="","",'【受入状況】（問5～6）'!L96)</f>
        <v/>
      </c>
      <c r="LS7" s="31" t="str">
        <f>IF('【受入状況】（問5～6）'!L97="","",'【受入状況】（問5～6）'!L97)</f>
        <v/>
      </c>
      <c r="LT7" s="30">
        <f>IF('【受入状況】（問5～6）'!N96="","",'【受入状況】（問5～6）'!N96)</f>
        <v>0</v>
      </c>
      <c r="LU7" s="30">
        <f>IF('【受入状況】（問5～6）'!N97="","",'【受入状況】（問5～6）'!N97)</f>
        <v>0</v>
      </c>
      <c r="LV7" s="23" t="str">
        <f>IF('【非Si系パネル】（問7）'!B7="","",'【非Si系パネル】（問7）'!B7)</f>
        <v/>
      </c>
      <c r="LW7" s="23" t="str">
        <f>IF('【非Si系パネル】（問7）'!B8="","",'【非Si系パネル】（問7）'!B8)</f>
        <v/>
      </c>
      <c r="LX7" s="23" t="str">
        <f>IF('【非Si系パネル】（問7）'!B9="","",'【非Si系パネル】（問7）'!B9)</f>
        <v/>
      </c>
      <c r="LY7" s="23" t="str">
        <f>IF('【非Si系パネル】（問7）'!B10="","",'【非Si系パネル】（問7）'!B10)</f>
        <v/>
      </c>
      <c r="LZ7" s="23" t="str">
        <f>IF('【非Si系パネル】（問7）'!B11="","",'【非Si系パネル】（問7）'!B11)</f>
        <v/>
      </c>
      <c r="MA7" s="23" t="str">
        <f>IF('【非Si系パネル】（問7）'!B12="","",'【非Si系パネル】（問7）'!B12)</f>
        <v/>
      </c>
      <c r="MB7" s="23" t="str">
        <f>IF('【非Si系パネル】（問7）'!B13="","",'【非Si系パネル】（問7）'!B13)</f>
        <v/>
      </c>
      <c r="MC7" s="23" t="str">
        <f>IF('【非Si系パネル】（問7）'!B14="","",'【非Si系パネル】（問7）'!B14)</f>
        <v/>
      </c>
      <c r="MD7" s="23" t="str">
        <f>IF('【非Si系パネル】（問7）'!B15="","",'【非Si系パネル】（問7）'!B15)</f>
        <v/>
      </c>
      <c r="ME7" s="23" t="str">
        <f>IF('【非Si系パネル】（問7）'!B16="","",'【非Si系パネル】（問7）'!B16)</f>
        <v/>
      </c>
      <c r="MF7" s="21" t="str">
        <f>IF('【非Si系パネル】（問7）'!D17="","",'【非Si系パネル】（問7）'!D17)</f>
        <v/>
      </c>
      <c r="MG7" s="23" t="str">
        <f>IF('【非Si系パネル】（問7）'!C21="","",'【非Si系パネル】（問7）'!C21)</f>
        <v/>
      </c>
      <c r="MH7" s="21" t="str">
        <f>IF('【非Si系パネル】（問7）'!C26="","",'【非Si系パネル】（問7）'!C26)</f>
        <v/>
      </c>
      <c r="MI7" s="23" t="str">
        <f>IF('【保管状況】（問8）'!C7="","",'【保管状況】（問8）'!C7)</f>
        <v/>
      </c>
      <c r="MJ7" s="23" t="str">
        <f>IF('【保管状況】（問8）'!C12="","",'【保管状況】（問8）'!C12)</f>
        <v/>
      </c>
      <c r="MK7" s="23" t="str">
        <f>IF('【保管状況】（問8）'!G19="","",'【保管状況】（問8）'!G19)</f>
        <v/>
      </c>
      <c r="ML7" s="23" t="str">
        <f>IF('【保管状況】（問8）'!H19="","",'【保管状況】（問8）'!H19)</f>
        <v/>
      </c>
      <c r="MM7" s="21" t="str">
        <f>IF('【保管状況】（問8）'!C24="","",'【保管状況】（問8）'!C24)</f>
        <v/>
      </c>
      <c r="MN7" s="23" t="str">
        <f>IF('【保管状況】（問8）'!B28="","",'【保管状況】（問8）'!B28)</f>
        <v/>
      </c>
      <c r="MO7" s="23" t="str">
        <f>IF('【保管状況】（問8）'!B29="","",'【保管状況】（問8）'!B29)</f>
        <v/>
      </c>
      <c r="MP7" s="23" t="str">
        <f>IF('【保管状況】（問8）'!B30="","",'【保管状況】（問8）'!B30)</f>
        <v/>
      </c>
      <c r="MQ7" s="23" t="str">
        <f>IF('【保管状況】（問8）'!B31="","",'【保管状況】（問8）'!B31)</f>
        <v/>
      </c>
      <c r="MR7" s="23" t="str">
        <f>IF('【保管状況】（問8）'!B32="","",'【保管状況】（問8）'!B32)</f>
        <v/>
      </c>
      <c r="MS7" s="21" t="str">
        <f>IF('【保管状況】（問8）'!D33="","",'【保管状況】（問8）'!D33)</f>
        <v/>
      </c>
      <c r="MT7" s="31" t="str">
        <f>IF('【保管状況】（問8）'!D40="","",'【保管状況】（問8）'!D40)</f>
        <v/>
      </c>
      <c r="MU7" s="31" t="str">
        <f>IF('【保管状況】（問8）'!F40="","",'【保管状況】（問8）'!F40)</f>
        <v/>
      </c>
      <c r="MV7" s="31" t="str">
        <f>IF('【保管状況】（問8）'!H40="","",'【保管状況】（問8）'!H40)</f>
        <v/>
      </c>
      <c r="MW7" s="31" t="str">
        <f>IF('【保管状況】（問8）'!J40="","",'【保管状況】（問8）'!J40)</f>
        <v/>
      </c>
      <c r="MX7" s="31" t="str">
        <f>IF('【保管状況】（問8）'!D41="","",'【保管状況】（問8）'!D41)</f>
        <v/>
      </c>
      <c r="MY7" s="31" t="str">
        <f>IF('【保管状況】（問8）'!F41="","",'【保管状況】（問8）'!F41)</f>
        <v/>
      </c>
      <c r="MZ7" s="31" t="str">
        <f>IF('【保管状況】（問8）'!H41="","",'【保管状況】（問8）'!H41)</f>
        <v/>
      </c>
      <c r="NA7" s="31" t="str">
        <f>IF('【保管状況】（問8）'!J41="","",'【保管状況】（問8）'!J41)</f>
        <v/>
      </c>
      <c r="NB7" s="31" t="str">
        <f>IF('【保管状況】（問8）'!D42="","",'【保管状況】（問8）'!D42)</f>
        <v/>
      </c>
      <c r="NC7" s="31" t="str">
        <f>IF('【保管状況】（問8）'!F42="","",'【保管状況】（問8）'!F42)</f>
        <v/>
      </c>
      <c r="ND7" s="31" t="str">
        <f>IF('【保管状況】（問8）'!H42="","",'【保管状況】（問8）'!H42)</f>
        <v/>
      </c>
      <c r="NE7" s="31" t="str">
        <f>IF('【保管状況】（問8）'!J42="","",'【保管状況】（問8）'!J42)</f>
        <v/>
      </c>
      <c r="NF7" s="31" t="str">
        <f>IF('【保管状況】（問8）'!D43="","",'【保管状況】（問8）'!D43)</f>
        <v/>
      </c>
      <c r="NG7" s="31" t="str">
        <f>IF('【保管状況】（問8）'!F43="","",'【保管状況】（問8）'!F43)</f>
        <v/>
      </c>
      <c r="NH7" s="31" t="str">
        <f>IF('【保管状況】（問8）'!H43="","",'【保管状況】（問8）'!H43)</f>
        <v/>
      </c>
      <c r="NI7" s="31" t="str">
        <f>IF('【保管状況】（問8）'!J43="","",'【保管状況】（問8）'!J43)</f>
        <v/>
      </c>
      <c r="NJ7" s="31" t="str">
        <f>IF('【保管状況】（問8）'!D44="","",'【保管状況】（問8）'!D44)</f>
        <v/>
      </c>
      <c r="NK7" s="31" t="str">
        <f>IF('【保管状況】（問8）'!F44="","",'【保管状況】（問8）'!F44)</f>
        <v/>
      </c>
      <c r="NL7" s="31" t="str">
        <f>IF('【保管状況】（問8）'!H44="","",'【保管状況】（問8）'!H44)</f>
        <v/>
      </c>
      <c r="NM7" s="31" t="str">
        <f>IF('【保管状況】（問8）'!J44="","",'【保管状況】（問8）'!J44)</f>
        <v/>
      </c>
      <c r="NN7" s="23" t="str">
        <f>IF('【保管状況】（問8）'!B49="","",'【保管状況】（問8）'!B49)</f>
        <v/>
      </c>
      <c r="NO7" s="23" t="str">
        <f>IF('【保管状況】（問8）'!B50="","",'【保管状況】（問8）'!B50)</f>
        <v/>
      </c>
      <c r="NP7" s="23" t="str">
        <f>IF('【保管状況】（問8）'!B51="","",'【保管状況】（問8）'!B51)</f>
        <v/>
      </c>
      <c r="NQ7" s="23" t="str">
        <f>IF('【保管状況】（問8）'!B52="","",'【保管状況】（問8）'!B52)</f>
        <v/>
      </c>
      <c r="NR7" s="23" t="str">
        <f>IF('【保管状況】（問8）'!B53="","",'【保管状況】（問8）'!B53)</f>
        <v/>
      </c>
      <c r="NS7" s="23" t="str">
        <f>IF('【保管状況】（問8）'!B54="","",'【保管状況】（問8）'!B54)</f>
        <v/>
      </c>
      <c r="NT7" s="23" t="str">
        <f>IF('【保管状況】（問8）'!B55="","",'【保管状況】（問8）'!B55)</f>
        <v/>
      </c>
      <c r="NU7" s="23" t="str">
        <f>IF('【保管状況】（問8）'!B56="","",'【保管状況】（問8）'!B56)</f>
        <v/>
      </c>
      <c r="NV7" s="23" t="str">
        <f>IF('【保管状況】（問8）'!B57="","",'【保管状況】（問8）'!B57)</f>
        <v/>
      </c>
      <c r="NW7" s="21" t="str">
        <f>IF('【保管状況】（問8）'!D58="","",'【保管状況】（問8）'!D58)</f>
        <v/>
      </c>
      <c r="NX7" s="23" t="str">
        <f>IF('【PVリサイクル】(問９～10）'!D12="","",'【PVリサイクル】(問９～10）'!D12)</f>
        <v/>
      </c>
      <c r="NY7" s="31" t="str">
        <f>IF('【PVリサイクル】(問９～10）'!G12="","",'【PVリサイクル】(問９～10）'!G12)</f>
        <v/>
      </c>
      <c r="NZ7" s="30" t="str">
        <f>IF('【PVリサイクル】(問９～10）'!K12="","",'【PVリサイクル】(問９～10）'!K12)</f>
        <v/>
      </c>
      <c r="OA7" s="23" t="str">
        <f>IF('【PVリサイクル】(問９～10）'!D13="","",'【PVリサイクル】(問９～10）'!D13)</f>
        <v/>
      </c>
      <c r="OB7" s="31" t="str">
        <f>IF('【PVリサイクル】(問９～10）'!G13="","",'【PVリサイクル】(問９～10）'!G13)</f>
        <v/>
      </c>
      <c r="OC7" s="30" t="str">
        <f>IF('【PVリサイクル】(問９～10）'!K13="","",'【PVリサイクル】(問９～10）'!K13)</f>
        <v/>
      </c>
      <c r="OD7" s="23" t="str">
        <f>IF('【PVリサイクル】(問９～10）'!D14="","",'【PVリサイクル】(問９～10）'!D14)</f>
        <v/>
      </c>
      <c r="OE7" s="31" t="str">
        <f>IF('【PVリサイクル】(問９～10）'!G14="","",'【PVリサイクル】(問９～10）'!G14)</f>
        <v/>
      </c>
      <c r="OF7" s="30" t="str">
        <f>IF('【PVリサイクル】(問９～10）'!K14="","",'【PVリサイクル】(問９～10）'!K14)</f>
        <v/>
      </c>
      <c r="OG7" s="23" t="str">
        <f>IF('【PVリサイクル】(問９～10）'!D15="","",'【PVリサイクル】(問９～10）'!D15)</f>
        <v/>
      </c>
      <c r="OH7" s="31" t="str">
        <f>IF('【PVリサイクル】(問９～10）'!G15="","",'【PVリサイクル】(問９～10）'!G15)</f>
        <v/>
      </c>
      <c r="OI7" s="30" t="str">
        <f>IF('【PVリサイクル】(問９～10）'!K15="","",'【PVリサイクル】(問９～10）'!K15)</f>
        <v/>
      </c>
      <c r="OJ7" s="23" t="str">
        <f>IF('【PVリサイクル】(問９～10）'!D16="","",'【PVリサイクル】(問９～10）'!D16)</f>
        <v/>
      </c>
      <c r="OK7" s="31" t="str">
        <f>IF('【PVリサイクル】(問９～10）'!G16="","",'【PVリサイクル】(問９～10）'!G16)</f>
        <v/>
      </c>
      <c r="OL7" s="30" t="str">
        <f>IF('【PVリサイクル】(問９～10）'!K16="","",'【PVリサイクル】(問９～10）'!K16)</f>
        <v/>
      </c>
      <c r="OM7" s="30">
        <f>IF('【PVリサイクル】(問９～10）'!G17="","",'【PVリサイクル】(問９～10）'!G17)</f>
        <v>0</v>
      </c>
      <c r="ON7" s="30" t="str">
        <f>IF('【PVリサイクル】(問９～10）'!K17="","",'【PVリサイクル】(問９～10）'!K17)</f>
        <v/>
      </c>
      <c r="OO7" s="31" t="str">
        <f>IF('【PVリサイクル】(問９～10）'!G18="","",'【PVリサイクル】(問９～10）'!G18)</f>
        <v/>
      </c>
      <c r="OP7" s="27" t="str">
        <f>IF('【PVリサイクル】(問９～10）'!M26="","",'【PVリサイクル】(問９～10）'!M26)</f>
        <v/>
      </c>
      <c r="OQ7" s="27" t="str">
        <f>IF('【PVリサイクル】(問９～10）'!M27="","",'【PVリサイクル】(問９～10）'!M27)</f>
        <v/>
      </c>
      <c r="OR7" s="27" t="str">
        <f>IF('【PVリサイクル】(問９～10）'!M28="","",'【PVリサイクル】(問９～10）'!M28)</f>
        <v/>
      </c>
      <c r="OS7" s="26">
        <f>IF('【PVリサイクル】(問９～10）'!M29="","",'【PVリサイクル】(問９～10）'!M29)</f>
        <v>0</v>
      </c>
      <c r="OT7" s="27" t="str">
        <f>IF('【PVリサイクル】(問９～10）'!M30="","",'【PVリサイクル】(問９～10）'!M30)</f>
        <v/>
      </c>
      <c r="OU7" s="27" t="str">
        <f>IF('【PVリサイクル】(問９～10）'!M31="","",'【PVリサイクル】(問９～10）'!M31)</f>
        <v/>
      </c>
      <c r="OV7" s="26">
        <f>IF('【PVリサイクル】(問９～10）'!M32="","",'【PVリサイクル】(問９～10）'!M32)</f>
        <v>0</v>
      </c>
      <c r="OW7" s="27" t="str">
        <f>IF('【PVリサイクル】(問９～10）'!M33="","",'【PVリサイクル】(問９～10）'!M33)</f>
        <v/>
      </c>
      <c r="OX7" s="27" t="str">
        <f>IF('【PVリサイクル】(問９～10）'!M34="","",'【PVリサイクル】(問９～10）'!M34)</f>
        <v/>
      </c>
      <c r="OY7" s="27" t="str">
        <f>IF('【PVリサイクル】(問９～10）'!M35="","",'【PVリサイクル】(問９～10）'!M35)</f>
        <v/>
      </c>
      <c r="OZ7" s="27" t="str">
        <f>IF('【PVリサイクル】(問９～10）'!M36="","",'【PVリサイクル】(問９～10）'!M36)</f>
        <v/>
      </c>
      <c r="PA7" s="27" t="str">
        <f>IF('【PVリサイクル】(問９～10）'!M37="","",'【PVリサイクル】(問９～10）'!M37)</f>
        <v/>
      </c>
      <c r="PB7" s="27" t="str">
        <f>IF('【PVリサイクル】(問９～10）'!M38="","",'【PVリサイクル】(問９～10）'!M38)</f>
        <v/>
      </c>
      <c r="PC7" s="27" t="str">
        <f>IF('【PVリサイクル】(問９～10）'!M39="","",'【PVリサイクル】(問９～10）'!M39)</f>
        <v/>
      </c>
      <c r="PD7" s="27" t="str">
        <f>IF('【PVリサイクル】(問９～10）'!M40="","",'【PVリサイクル】(問９～10）'!M40)</f>
        <v/>
      </c>
      <c r="PE7" s="27" t="str">
        <f>IF('【PVリサイクル】(問９～10）'!M41="","",'【PVリサイクル】(問９～10）'!M41)</f>
        <v/>
      </c>
      <c r="PF7" s="21" t="str">
        <f>IF('【PVリサイクル】(問９～10）'!G42="","",'【PVリサイクル】(問９～10）'!G42)</f>
        <v/>
      </c>
      <c r="PG7" s="27" t="str">
        <f>IF('【PVリサイクル】(問９～10）'!M43="","",'【PVリサイクル】(問９～10）'!M43)</f>
        <v/>
      </c>
      <c r="PH7" s="21" t="str">
        <f>IF('【PVリサイクル】(問９～10）'!G44="","",'【PVリサイクル】(問９～10）'!G44)</f>
        <v/>
      </c>
      <c r="PI7" s="27" t="str">
        <f>IF('【PVリサイクル】(問９～10）'!M46="","",'【PVリサイクル】(問９～10）'!M46)</f>
        <v/>
      </c>
      <c r="PJ7" s="31" t="str">
        <f>IF('【PVリサイクル】(問９～10）'!M47="","",'【PVリサイクル】(問９～10）'!M47)</f>
        <v/>
      </c>
      <c r="PK7" s="27" t="str">
        <f>IF('【PVリサイクル】(問９～10）'!M48="","",'【PVリサイクル】(問９～10）'!M48)</f>
        <v/>
      </c>
      <c r="PL7" s="27" t="str">
        <f>IF('【PVリサイクル】(問９～10）'!M49="","",'【PVリサイクル】(問９～10）'!M49)</f>
        <v/>
      </c>
      <c r="PM7" s="27" t="str">
        <f>IF('【PVリサイクル】(問９～10）'!M50="","",'【PVリサイクル】(問９～10）'!M50)</f>
        <v/>
      </c>
      <c r="PN7" s="21" t="str">
        <f>IF('【PVリサイクル】(問９～10）'!G51="","",'【PVリサイクル】(問９～10）'!G51)</f>
        <v/>
      </c>
      <c r="PO7" s="27" t="str">
        <f>IF('【PVリサイクル】(問９～10）'!M53="","",'【PVリサイクル】(問９～10）'!M53)</f>
        <v/>
      </c>
      <c r="PP7" s="27" t="str">
        <f>IF('【PVリサイクル】(問９～10）'!M54="","",'【PVリサイクル】(問９～10）'!M54)</f>
        <v/>
      </c>
      <c r="PQ7" s="27" t="str">
        <f>IF('【PVリサイクル】(問９～10）'!M55="","",'【PVリサイクル】(問９～10）'!M55)</f>
        <v/>
      </c>
      <c r="PR7" s="27" t="str">
        <f>IF('【PVリサイクル】(問９～10）'!M56="","",'【PVリサイクル】(問９～10）'!M56)</f>
        <v/>
      </c>
      <c r="PS7" s="21" t="str">
        <f>IF('【PVリサイクル】(問９～10）'!G57="","",'【PVリサイクル】(問９～10）'!G57)</f>
        <v/>
      </c>
      <c r="PT7" s="23" t="str">
        <f>IF('【PVリサイクル】(問９～10）'!F64="","",'【PVリサイクル】(問９～10）'!F64)</f>
        <v/>
      </c>
      <c r="PU7" s="23" t="str">
        <f>IF('【PVリサイクル】(問９～10）'!F69="","",'【PVリサイクル】(問９～10）'!F69)</f>
        <v/>
      </c>
      <c r="PV7" s="23" t="str">
        <f>IF('【PVリサイクル】(問９～10）'!F74="","",'【PVリサイクル】(問９～10）'!F74)</f>
        <v/>
      </c>
      <c r="PW7" s="23" t="str">
        <f>IF('【PVリサイクル】(問９～10）'!F79="","",'【PVリサイクル】(問９～10）'!F79)</f>
        <v/>
      </c>
      <c r="PX7" s="23" t="str">
        <f>IF('【PVリサイクル】(問９～10）'!F86="","",'【PVリサイクル】(問９～10）'!F86)</f>
        <v/>
      </c>
      <c r="PY7" s="23" t="str">
        <f>IF('【PVリサイクル】(問９～10）'!F93="","",'【PVリサイクル】(問９～10）'!F93)</f>
        <v/>
      </c>
      <c r="PZ7" s="23" t="str">
        <f>IF('【PVリサイクル】(問９～10）'!F100="","",'【PVリサイクル】(問９～10）'!F100)</f>
        <v/>
      </c>
      <c r="QA7" s="23" t="str">
        <f>IF('【PVリサイクル】(問９～10）'!F107="","",'【PVリサイクル】(問９～10）'!F107)</f>
        <v/>
      </c>
      <c r="QB7" s="23" t="str">
        <f>IF('【PVリサイクル】(問９～10）'!F114="","",'【PVリサイクル】(問９～10）'!F114)</f>
        <v/>
      </c>
      <c r="QC7" s="23" t="str">
        <f>IF('【PVリサイクル】(問９～10）'!F121="","",'【PVリサイクル】(問９～10）'!F121)</f>
        <v/>
      </c>
      <c r="QD7" s="21" t="str">
        <f>IF('【PVリサイクル】(問９～10）'!E121="","",'【PVリサイクル】(問９～10）'!E121)</f>
        <v/>
      </c>
      <c r="QE7" s="23" t="str">
        <f>IF('【PVリサイクル】(問９～10）'!D130="","",'【PVリサイクル】(問９～10）'!D130)</f>
        <v/>
      </c>
      <c r="QF7" s="31" t="str">
        <f>IF('【中間処理費用】（問11）'!L13="","",'【中間処理費用】（問11）'!L13)</f>
        <v/>
      </c>
      <c r="QG7" s="31" t="str">
        <f>IF('【中間処理費用】（問11）'!M13="","",'【中間処理費用】（問11）'!M13)</f>
        <v/>
      </c>
      <c r="QH7" s="31" t="str">
        <f>IF('【中間処理費用】（問11）'!N13="","",'【中間処理費用】（問11）'!N13)</f>
        <v/>
      </c>
      <c r="QI7" s="31" t="str">
        <f>IF('【中間処理費用】（問11）'!O13="","",'【中間処理費用】（問11）'!O13)</f>
        <v/>
      </c>
      <c r="QJ7" s="31" t="str">
        <f>IF('【中間処理費用】（問11）'!P13="","",'【中間処理費用】（問11）'!P13)</f>
        <v/>
      </c>
      <c r="QK7" s="31" t="str">
        <f>IF('【中間処理費用】（問11）'!Q13="","",'【中間処理費用】（問11）'!Q13)</f>
        <v/>
      </c>
      <c r="QL7" s="31" t="str">
        <f>IF('【中間処理費用】（問11）'!L14="","",'【中間処理費用】（問11）'!L14)</f>
        <v/>
      </c>
      <c r="QM7" s="31" t="str">
        <f>IF('【中間処理費用】（問11）'!M14="","",'【中間処理費用】（問11）'!M14)</f>
        <v/>
      </c>
      <c r="QN7" s="31" t="str">
        <f>IF('【中間処理費用】（問11）'!N14="","",'【中間処理費用】（問11）'!N14)</f>
        <v/>
      </c>
      <c r="QO7" s="31" t="str">
        <f>IF('【中間処理費用】（問11）'!O14="","",'【中間処理費用】（問11）'!O14)</f>
        <v/>
      </c>
      <c r="QP7" s="31" t="str">
        <f>IF('【中間処理費用】（問11）'!P14="","",'【中間処理費用】（問11）'!P14)</f>
        <v/>
      </c>
      <c r="QQ7" s="31" t="str">
        <f>IF('【中間処理費用】（問11）'!Q14="","",'【中間処理費用】（問11）'!Q14)</f>
        <v/>
      </c>
      <c r="QR7" s="31" t="str">
        <f>IF('【中間処理費用】（問11）'!L15="","",'【中間処理費用】（問11）'!L15)</f>
        <v/>
      </c>
      <c r="QS7" s="31" t="str">
        <f>IF('【中間処理費用】（問11）'!M15="","",'【中間処理費用】（問11）'!M15)</f>
        <v/>
      </c>
      <c r="QT7" s="31" t="str">
        <f>IF('【中間処理費用】（問11）'!N15="","",'【中間処理費用】（問11）'!N15)</f>
        <v/>
      </c>
      <c r="QU7" s="31" t="str">
        <f>IF('【中間処理費用】（問11）'!O15="","",'【中間処理費用】（問11）'!O15)</f>
        <v/>
      </c>
      <c r="QV7" s="31" t="str">
        <f>IF('【中間処理費用】（問11）'!P15="","",'【中間処理費用】（問11）'!P15)</f>
        <v/>
      </c>
      <c r="QW7" s="31" t="str">
        <f>IF('【中間処理費用】（問11）'!Q15="","",'【中間処理費用】（問11）'!Q15)</f>
        <v/>
      </c>
      <c r="QX7" s="31" t="str">
        <f>IF('【中間処理費用】（問11）'!L16="","",'【中間処理費用】（問11）'!L16)</f>
        <v/>
      </c>
      <c r="QY7" s="31" t="str">
        <f>IF('【中間処理費用】（問11）'!M16="","",'【中間処理費用】（問11）'!M16)</f>
        <v/>
      </c>
      <c r="QZ7" s="31" t="str">
        <f>IF('【中間処理費用】（問11）'!N16="","",'【中間処理費用】（問11）'!N16)</f>
        <v/>
      </c>
      <c r="RA7" s="31" t="str">
        <f>IF('【中間処理費用】（問11）'!O16="","",'【中間処理費用】（問11）'!O16)</f>
        <v/>
      </c>
      <c r="RB7" s="31" t="str">
        <f>IF('【中間処理費用】（問11）'!P16="","",'【中間処理費用】（問11）'!P16)</f>
        <v/>
      </c>
      <c r="RC7" s="31" t="str">
        <f>IF('【中間処理費用】（問11）'!Q16="","",'【中間処理費用】（問11）'!Q16)</f>
        <v/>
      </c>
      <c r="RD7" s="31" t="str">
        <f>IF('【中間処理費用】（問11）'!L17="","",'【中間処理費用】（問11）'!L17)</f>
        <v/>
      </c>
      <c r="RE7" s="31" t="str">
        <f>IF('【中間処理費用】（問11）'!M17="","",'【中間処理費用】（問11）'!M17)</f>
        <v/>
      </c>
      <c r="RF7" s="31" t="str">
        <f>IF('【中間処理費用】（問11）'!N17="","",'【中間処理費用】（問11）'!N17)</f>
        <v/>
      </c>
      <c r="RG7" s="31" t="str">
        <f>IF('【中間処理費用】（問11）'!O17="","",'【中間処理費用】（問11）'!O17)</f>
        <v/>
      </c>
      <c r="RH7" s="31" t="str">
        <f>IF('【中間処理費用】（問11）'!P17="","",'【中間処理費用】（問11）'!P17)</f>
        <v/>
      </c>
      <c r="RI7" s="31" t="str">
        <f>IF('【中間処理費用】（問11）'!Q17="","",'【中間処理費用】（問11）'!Q17)</f>
        <v/>
      </c>
      <c r="RJ7" s="21" t="str">
        <f>IF('【中間処理費用】（問11）'!C18="","",'【中間処理費用】（問11）'!C18)</f>
        <v/>
      </c>
      <c r="RK7" s="23" t="str">
        <f>IF('【中間処理費用】（問11）'!C21="","",'【中間処理費用】（問11）'!C21)</f>
        <v/>
      </c>
      <c r="RL7" s="23" t="str">
        <f>IF('【中間処理費用】（問11）'!J29="","",'【中間処理費用】（問11）'!J29)</f>
        <v/>
      </c>
      <c r="RM7" s="23" t="str">
        <f>IF('【中間処理費用】（問11）'!K29="","",'【中間処理費用】（問11）'!K29)</f>
        <v/>
      </c>
      <c r="RN7" s="23" t="str">
        <f>IF('【中間処理費用】（問11）'!L29="","",'【中間処理費用】（問11）'!L29)</f>
        <v/>
      </c>
      <c r="RO7" s="23" t="str">
        <f>IF('【中間処理費用】（問11）'!M29="","",'【中間処理費用】（問11）'!M29)</f>
        <v/>
      </c>
      <c r="RP7" s="23" t="str">
        <f>IF('【中間処理費用】（問11）'!J30="","",'【中間処理費用】（問11）'!J30)</f>
        <v/>
      </c>
      <c r="RQ7" s="23" t="str">
        <f>IF('【中間処理費用】（問11）'!K30="","",'【中間処理費用】（問11）'!K30)</f>
        <v/>
      </c>
      <c r="RR7" s="23" t="str">
        <f>IF('【中間処理費用】（問11）'!L30="","",'【中間処理費用】（問11）'!L30)</f>
        <v/>
      </c>
      <c r="RS7" s="23" t="str">
        <f>IF('【中間処理費用】（問11）'!M30="","",'【中間処理費用】（問11）'!M30)</f>
        <v/>
      </c>
      <c r="RT7" s="23" t="str">
        <f>IF('【中間処理費用】（問11）'!J31="","",'【中間処理費用】（問11）'!J31)</f>
        <v/>
      </c>
      <c r="RU7" s="23" t="str">
        <f>IF('【中間処理費用】（問11）'!K31="","",'【中間処理費用】（問11）'!K31)</f>
        <v/>
      </c>
      <c r="RV7" s="23" t="str">
        <f>IF('【中間処理費用】（問11）'!L31="","",'【中間処理費用】（問11）'!L31)</f>
        <v/>
      </c>
      <c r="RW7" s="23" t="str">
        <f>IF('【中間処理費用】（問11）'!M31="","",'【中間処理費用】（問11）'!M31)</f>
        <v/>
      </c>
      <c r="RX7" s="23" t="str">
        <f>IF('【中間処理費用】（問11）'!J32="","",'【中間処理費用】（問11）'!J32)</f>
        <v/>
      </c>
      <c r="RY7" s="23" t="str">
        <f>IF('【中間処理費用】（問11）'!K32="","",'【中間処理費用】（問11）'!K32)</f>
        <v/>
      </c>
      <c r="RZ7" s="23" t="str">
        <f>IF('【中間処理費用】（問11）'!L32="","",'【中間処理費用】（問11）'!L32)</f>
        <v/>
      </c>
      <c r="SA7" s="23" t="str">
        <f>IF('【中間処理費用】（問11）'!M32="","",'【中間処理費用】（問11）'!M32)</f>
        <v/>
      </c>
      <c r="SB7" s="23" t="str">
        <f>IF('【中間処理費用】（問11）'!J33="","",'【中間処理費用】（問11）'!J33)</f>
        <v/>
      </c>
      <c r="SC7" s="23" t="str">
        <f>IF('【中間処理費用】（問11）'!K33="","",'【中間処理費用】（問11）'!K33)</f>
        <v/>
      </c>
      <c r="SD7" s="23" t="str">
        <f>IF('【中間処理費用】（問11）'!L33="","",'【中間処理費用】（問11）'!L33)</f>
        <v/>
      </c>
      <c r="SE7" s="23" t="str">
        <f>IF('【中間処理費用】（問11）'!M33="","",'【中間処理費用】（問11）'!M33)</f>
        <v/>
      </c>
      <c r="SF7" s="23" t="str">
        <f>IF('【中間処理費用】（問11）'!J34="","",'【中間処理費用】（問11）'!J34)</f>
        <v/>
      </c>
      <c r="SG7" s="23" t="str">
        <f>IF('【中間処理費用】（問11）'!K34="","",'【中間処理費用】（問11）'!K34)</f>
        <v/>
      </c>
      <c r="SH7" s="23" t="str">
        <f>IF('【中間処理費用】（問11）'!L34="","",'【中間処理費用】（問11）'!L34)</f>
        <v/>
      </c>
      <c r="SI7" s="23" t="str">
        <f>IF('【中間処理費用】（問11）'!M34="","",'【中間処理費用】（問11）'!M34)</f>
        <v/>
      </c>
      <c r="SJ7" s="23" t="str">
        <f>IF('【中間処理費用】（問11）'!J35="","",'【中間処理費用】（問11）'!J35)</f>
        <v/>
      </c>
      <c r="SK7" s="23" t="str">
        <f>IF('【中間処理費用】（問11）'!K35="","",'【中間処理費用】（問11）'!K35)</f>
        <v/>
      </c>
      <c r="SL7" s="23" t="str">
        <f>IF('【中間処理費用】（問11）'!L35="","",'【中間処理費用】（問11）'!L35)</f>
        <v/>
      </c>
      <c r="SM7" s="23" t="str">
        <f>IF('【中間処理費用】（問11）'!M35="","",'【中間処理費用】（問11）'!M35)</f>
        <v/>
      </c>
      <c r="SN7" s="23" t="str">
        <f>IF('【中間処理費用】（問11）'!J36="","",'【中間処理費用】（問11）'!J36)</f>
        <v/>
      </c>
      <c r="SO7" s="23" t="str">
        <f>IF('【中間処理費用】（問11）'!K36="","",'【中間処理費用】（問11）'!K36)</f>
        <v/>
      </c>
      <c r="SP7" s="23" t="str">
        <f>IF('【中間処理費用】（問11）'!L36="","",'【中間処理費用】（問11）'!L36)</f>
        <v/>
      </c>
      <c r="SQ7" s="23" t="str">
        <f>IF('【中間処理費用】（問11）'!M36="","",'【中間処理費用】（問11）'!M36)</f>
        <v/>
      </c>
      <c r="SR7" s="23" t="str">
        <f>IF('【中間処理費用】（問11）'!J37="","",'【中間処理費用】（問11）'!J37)</f>
        <v/>
      </c>
      <c r="SS7" s="23" t="str">
        <f>IF('【中間処理費用】（問11）'!K37="","",'【中間処理費用】（問11）'!K37)</f>
        <v/>
      </c>
      <c r="ST7" s="23" t="str">
        <f>IF('【中間処理費用】（問11）'!L37="","",'【中間処理費用】（問11）'!L37)</f>
        <v/>
      </c>
      <c r="SU7" s="23" t="str">
        <f>IF('【中間処理費用】（問11）'!M37="","",'【中間処理費用】（問11）'!M37)</f>
        <v/>
      </c>
      <c r="SV7" s="23" t="str">
        <f>IF('【中間処理費用】（問11）'!J38="","",'【中間処理費用】（問11）'!J38)</f>
        <v/>
      </c>
      <c r="SW7" s="23" t="str">
        <f>IF('【中間処理費用】（問11）'!K38="","",'【中間処理費用】（問11）'!K38)</f>
        <v/>
      </c>
      <c r="SX7" s="23" t="str">
        <f>IF('【中間処理費用】（問11）'!L38="","",'【中間処理費用】（問11）'!L38)</f>
        <v/>
      </c>
      <c r="SY7" s="23" t="str">
        <f>IF('【中間処理費用】（問11）'!M38="","",'【中間処理費用】（問11）'!M38)</f>
        <v/>
      </c>
      <c r="SZ7" s="23" t="str">
        <f>IF('【中間処理費用】（問11）'!J39="","",'【中間処理費用】（問11）'!J39)</f>
        <v/>
      </c>
      <c r="TA7" s="23" t="str">
        <f>IF('【中間処理費用】（問11）'!K39="","",'【中間処理費用】（問11）'!K39)</f>
        <v/>
      </c>
      <c r="TB7" s="23" t="str">
        <f>IF('【中間処理費用】（問11）'!L39="","",'【中間処理費用】（問11）'!L39)</f>
        <v/>
      </c>
      <c r="TC7" s="23" t="str">
        <f>IF('【中間処理費用】（問11）'!M39="","",'【中間処理費用】（問11）'!M39)</f>
        <v/>
      </c>
      <c r="TD7" s="23" t="str">
        <f>IF('【中間処理費用】（問11）'!J40="","",'【中間処理費用】（問11）'!J40)</f>
        <v/>
      </c>
      <c r="TE7" s="23" t="str">
        <f>IF('【中間処理費用】（問11）'!K40="","",'【中間処理費用】（問11）'!K40)</f>
        <v/>
      </c>
      <c r="TF7" s="23" t="str">
        <f>IF('【中間処理費用】（問11）'!L40="","",'【中間処理費用】（問11）'!L40)</f>
        <v/>
      </c>
      <c r="TG7" s="23" t="str">
        <f>IF('【中間処理費用】（問11）'!M40="","",'【中間処理費用】（問11）'!M40)</f>
        <v/>
      </c>
      <c r="TH7" s="23" t="str">
        <f>IF('【中間処理費用】（問11）'!J41="","",'【中間処理費用】（問11）'!J41)</f>
        <v/>
      </c>
      <c r="TI7" s="23" t="str">
        <f>IF('【中間処理費用】（問11）'!K41="","",'【中間処理費用】（問11）'!K41)</f>
        <v/>
      </c>
      <c r="TJ7" s="23" t="str">
        <f>IF('【中間処理費用】（問11）'!L41="","",'【中間処理費用】（問11）'!L41)</f>
        <v/>
      </c>
      <c r="TK7" s="23" t="str">
        <f>IF('【中間処理費用】（問11）'!M41="","",'【中間処理費用】（問11）'!M41)</f>
        <v/>
      </c>
      <c r="TL7" s="23" t="str">
        <f>IF('【中間処理費用】（問11）'!J42="","",'【中間処理費用】（問11）'!J42)</f>
        <v/>
      </c>
      <c r="TM7" s="23" t="str">
        <f>IF('【中間処理費用】（問11）'!K42="","",'【中間処理費用】（問11）'!K42)</f>
        <v/>
      </c>
      <c r="TN7" s="23" t="str">
        <f>IF('【中間処理費用】（問11）'!L42="","",'【中間処理費用】（問11）'!L42)</f>
        <v/>
      </c>
      <c r="TO7" s="23" t="str">
        <f>IF('【中間処理費用】（問11）'!M42="","",'【中間処理費用】（問11）'!M42)</f>
        <v/>
      </c>
      <c r="TP7" s="23" t="str">
        <f>IF('【中間処理費用】（問11）'!J43="","",'【中間処理費用】（問11）'!J43)</f>
        <v/>
      </c>
      <c r="TQ7" s="23" t="str">
        <f>IF('【中間処理費用】（問11）'!K43="","",'【中間処理費用】（問11）'!K43)</f>
        <v/>
      </c>
      <c r="TR7" s="23" t="str">
        <f>IF('【中間処理費用】（問11）'!L43="","",'【中間処理費用】（問11）'!L43)</f>
        <v/>
      </c>
      <c r="TS7" s="23" t="str">
        <f>IF('【中間処理費用】（問11）'!M43="","",'【中間処理費用】（問11）'!M43)</f>
        <v/>
      </c>
      <c r="TT7" s="23" t="str">
        <f>IF('【中間処理費用】（問11）'!J44="","",'【中間処理費用】（問11）'!J44)</f>
        <v/>
      </c>
      <c r="TU7" s="23" t="str">
        <f>IF('【中間処理費用】（問11）'!K44="","",'【中間処理費用】（問11）'!K44)</f>
        <v/>
      </c>
      <c r="TV7" s="23" t="str">
        <f>IF('【中間処理費用】（問11）'!L44="","",'【中間処理費用】（問11）'!L44)</f>
        <v/>
      </c>
      <c r="TW7" s="23" t="str">
        <f>IF('【中間処理費用】（問11）'!M44="","",'【中間処理費用】（問11）'!M44)</f>
        <v/>
      </c>
      <c r="TX7" s="23" t="str">
        <f>IF('【中間処理費用】（問11）'!J45="","",'【中間処理費用】（問11）'!J45)</f>
        <v/>
      </c>
      <c r="TY7" s="23" t="str">
        <f>IF('【中間処理費用】（問11）'!K45="","",'【中間処理費用】（問11）'!K45)</f>
        <v/>
      </c>
      <c r="TZ7" s="23" t="str">
        <f>IF('【中間処理費用】（問11）'!L45="","",'【中間処理費用】（問11）'!L45)</f>
        <v/>
      </c>
      <c r="UA7" s="23" t="str">
        <f>IF('【中間処理費用】（問11）'!M45="","",'【中間処理費用】（問11）'!M45)</f>
        <v/>
      </c>
      <c r="UB7" s="23" t="str">
        <f>IF('【中間処理費用】（問11）'!J46="","",'【中間処理費用】（問11）'!J46)</f>
        <v/>
      </c>
      <c r="UC7" s="23" t="str">
        <f>IF('【中間処理費用】（問11）'!K46="","",'【中間処理費用】（問11）'!K46)</f>
        <v/>
      </c>
      <c r="UD7" s="23" t="str">
        <f>IF('【中間処理費用】（問11）'!L46="","",'【中間処理費用】（問11）'!L46)</f>
        <v/>
      </c>
      <c r="UE7" s="23" t="str">
        <f>IF('【中間処理費用】（問11）'!M46="","",'【中間処理費用】（問11）'!M46)</f>
        <v/>
      </c>
      <c r="UF7" s="21" t="str">
        <f>IF('【中間処理費用】（問11）'!D47="","",'【中間処理費用】（問11）'!D47)</f>
        <v/>
      </c>
      <c r="UG7" s="23" t="str">
        <f>IF('【汎用的な処理】（問12～13）'!C6="","",'【汎用的な処理】（問12～13）'!C6)</f>
        <v/>
      </c>
      <c r="UH7" s="23" t="str">
        <f>IF('【汎用的な処理】（問12～13）'!B13="","",'【汎用的な処理】（問12～13）'!B13)</f>
        <v/>
      </c>
      <c r="UI7" s="23" t="str">
        <f>IF('【汎用的な処理】（問12～13）'!B14="","",'【汎用的な処理】（問12～13）'!B14)</f>
        <v/>
      </c>
      <c r="UJ7" s="23" t="str">
        <f>IF('【汎用的な処理】（問12～13）'!B15="","",'【汎用的な処理】（問12～13）'!B15)</f>
        <v/>
      </c>
      <c r="UK7" s="23" t="str">
        <f>IF('【汎用的な処理】（問12～13）'!B16="","",'【汎用的な処理】（問12～13）'!B16)</f>
        <v/>
      </c>
      <c r="UL7" s="23" t="str">
        <f>IF('【汎用的な処理】（問12～13）'!B17="","",'【汎用的な処理】（問12～13）'!B17)</f>
        <v/>
      </c>
      <c r="UM7" s="23" t="str">
        <f>IF('【汎用的な処理】（問12～13）'!B18="","",'【汎用的な処理】（問12～13）'!B18)</f>
        <v/>
      </c>
      <c r="UN7" s="23" t="str">
        <f>IF('【汎用的な処理】（問12～13）'!B19="","",'【汎用的な処理】（問12～13）'!B19)</f>
        <v/>
      </c>
      <c r="UO7" s="21" t="str">
        <f>IF('【汎用的な処理】（問12～13）'!D20="","",'【汎用的な処理】（問12～13）'!D20)</f>
        <v/>
      </c>
      <c r="UP7" s="23" t="str">
        <f>IF('【汎用的な処理】（問12～13）'!B25="","",'【汎用的な処理】（問12～13）'!B25)</f>
        <v/>
      </c>
      <c r="UQ7" s="23" t="str">
        <f>IF('【汎用的な処理】（問12～13）'!B26="","",'【汎用的な処理】（問12～13）'!B26)</f>
        <v/>
      </c>
      <c r="UR7" s="23" t="str">
        <f>IF('【汎用的な処理】（問12～13）'!B27="","",'【汎用的な処理】（問12～13）'!B27)</f>
        <v/>
      </c>
      <c r="US7" s="23" t="str">
        <f>IF('【汎用的な処理】（問12～13）'!B28="","",'【汎用的な処理】（問12～13）'!B28)</f>
        <v/>
      </c>
      <c r="UT7" s="23" t="str">
        <f>IF('【汎用的な処理】（問12～13）'!B29="","",'【汎用的な処理】（問12～13）'!B29)</f>
        <v/>
      </c>
      <c r="UU7" s="21" t="str">
        <f>IF('【汎用的な処理】（問12～13）'!D30="","",'【汎用的な処理】（問12～13）'!D30)</f>
        <v/>
      </c>
      <c r="UV7" s="23" t="str">
        <f>IF('【汎用的な処理】（問12～13）'!B35="","",'【汎用的な処理】（問12～13）'!B35)</f>
        <v/>
      </c>
      <c r="UW7" s="23" t="str">
        <f>IF('【汎用的な処理】（問12～13）'!B36="","",'【汎用的な処理】（問12～13）'!B36)</f>
        <v/>
      </c>
      <c r="UX7" s="23" t="str">
        <f>IF('【汎用的な処理】（問12～13）'!B37="","",'【汎用的な処理】（問12～13）'!B37)</f>
        <v/>
      </c>
      <c r="UY7" s="23" t="str">
        <f>IF('【汎用的な処理】（問12～13）'!B38="","",'【汎用的な処理】（問12～13）'!B38)</f>
        <v/>
      </c>
      <c r="UZ7" s="23" t="str">
        <f>IF('【汎用的な処理】（問12～13）'!B39="","",'【汎用的な処理】（問12～13）'!B39)</f>
        <v/>
      </c>
      <c r="VA7" s="21" t="str">
        <f>IF('【汎用的な処理】（問12～13）'!D40="","",'【汎用的な処理】（問12～13）'!D40)</f>
        <v/>
      </c>
      <c r="VB7" s="23" t="str">
        <f>IF('【汎用的な処理】（問12～13）'!B45="","",'【汎用的な処理】（問12～13）'!B45)</f>
        <v/>
      </c>
      <c r="VC7" s="23" t="str">
        <f>IF('【汎用的な処理】（問12～13）'!B46="","",'【汎用的な処理】（問12～13）'!B46)</f>
        <v/>
      </c>
      <c r="VD7" s="23" t="str">
        <f>IF('【汎用的な処理】（問12～13）'!B47="","",'【汎用的な処理】（問12～13）'!B47)</f>
        <v/>
      </c>
      <c r="VE7" s="23" t="str">
        <f>IF('【汎用的な処理】（問12～13）'!B48="","",'【汎用的な処理】（問12～13）'!B48)</f>
        <v/>
      </c>
      <c r="VF7" s="23" t="str">
        <f>IF('【汎用的な処理】（問12～13）'!B49="","",'【汎用的な処理】（問12～13）'!B49)</f>
        <v/>
      </c>
      <c r="VG7" s="23" t="str">
        <f>IF('【汎用的な処理】（問12～13）'!B50="","",'【汎用的な処理】（問12～13）'!B50)</f>
        <v/>
      </c>
      <c r="VH7" s="23" t="str">
        <f>IF('【汎用的な処理】（問12～13）'!B51="","",'【汎用的な処理】（問12～13）'!B51)</f>
        <v/>
      </c>
      <c r="VI7" s="21" t="str">
        <f>IF('【汎用的な処理】（問12～13）'!D52="","",'【汎用的な処理】（問12～13）'!D52)</f>
        <v/>
      </c>
      <c r="VJ7" s="23" t="str">
        <f>IF('【汎用的な処理】（問12～13）'!B57="","",'【汎用的な処理】（問12～13）'!B57)</f>
        <v/>
      </c>
      <c r="VK7" s="23" t="str">
        <f>IF('【汎用的な処理】（問12～13）'!B58="","",'【汎用的な処理】（問12～13）'!B58)</f>
        <v/>
      </c>
      <c r="VL7" s="23" t="str">
        <f>IF('【汎用的な処理】（問12～13）'!B59="","",'【汎用的な処理】（問12～13）'!B59)</f>
        <v/>
      </c>
      <c r="VM7" s="23" t="str">
        <f>IF('【汎用的な処理】（問12～13）'!B60="","",'【汎用的な処理】（問12～13）'!B60)</f>
        <v/>
      </c>
      <c r="VN7" s="23" t="str">
        <f>IF('【汎用的な処理】（問12～13）'!B61="","",'【汎用的な処理】（問12～13）'!B61)</f>
        <v/>
      </c>
      <c r="VO7" s="23" t="str">
        <f>IF('【汎用的な処理】（問12～13）'!B62="","",'【汎用的な処理】（問12～13）'!B62)</f>
        <v/>
      </c>
      <c r="VP7" s="23" t="str">
        <f>IF('【汎用的な処理】（問12～13）'!B63="","",'【汎用的な処理】（問12～13）'!B63)</f>
        <v/>
      </c>
      <c r="VQ7" s="21" t="str">
        <f>IF('【汎用的な処理】（問12～13）'!D64="","",'【汎用的な処理】（問12～13）'!D64)</f>
        <v/>
      </c>
      <c r="VR7" s="23" t="str">
        <f>IF('【収集運搬費用】（問14～18）'!C6="","",'【収集運搬費用】（問14～18）'!C6)</f>
        <v/>
      </c>
      <c r="VS7" s="21" t="str">
        <f>IF('【収集運搬費用】（問14～18）'!C12="","",'【収集運搬費用】（問14～18）'!C12)</f>
        <v/>
      </c>
      <c r="VT7" s="31" t="str">
        <f>IF('【収集運搬費用】（問14～18）'!D23="","",'【収集運搬費用】（問14～18）'!D23)</f>
        <v/>
      </c>
      <c r="VU7" s="27" t="str">
        <f>IF('【収集運搬費用】（問14～18）'!F23="","",'【収集運搬費用】（問14～18）'!F23)</f>
        <v/>
      </c>
      <c r="VV7" s="27" t="str">
        <f>IF('【収集運搬費用】（問14～18）'!H23="","",'【収集運搬費用】（問14～18）'!H23)</f>
        <v/>
      </c>
      <c r="VW7" s="27" t="str">
        <f>IF('【収集運搬費用】（問14～18）'!J23="","",'【収集運搬費用】（問14～18）'!J23)</f>
        <v/>
      </c>
      <c r="VX7" s="49" t="str">
        <f>IF('【収集運搬費用】（問14～18）'!L23="","",'【収集運搬費用】（問14～18）'!L23)</f>
        <v/>
      </c>
      <c r="VY7" s="27" t="str">
        <f>IF('【収集運搬費用】（問14～18）'!N23="","",'【収集運搬費用】（問14～18）'!N23)</f>
        <v/>
      </c>
      <c r="VZ7" s="23" t="str">
        <f>IF('【収集運搬費用】（問14～18）'!P23="","",'【収集運搬費用】（問14～18）'!P23)</f>
        <v/>
      </c>
      <c r="WA7" s="31" t="str">
        <f>IF('【収集運搬費用】（問14～18）'!D27="","",'【収集運搬費用】（問14～18）'!D27)</f>
        <v/>
      </c>
      <c r="WB7" s="31" t="str">
        <f>IF('【収集運搬費用】（問14～18）'!F27="","",'【収集運搬費用】（問14～18）'!F27)</f>
        <v/>
      </c>
      <c r="WC7" s="31" t="str">
        <f>IF('【収集運搬費用】（問14～18）'!H27="","",'【収集運搬費用】（問14～18）'!H27)</f>
        <v/>
      </c>
      <c r="WD7" s="31" t="str">
        <f>IF('【収集運搬費用】（問14～18）'!J27="","",'【収集運搬費用】（問14～18）'!J27)</f>
        <v/>
      </c>
      <c r="WE7" s="49" t="str">
        <f>IF('【収集運搬費用】（問14～18）'!L27="","",'【収集運搬費用】（問14～18）'!L27)</f>
        <v/>
      </c>
      <c r="WF7" s="27" t="str">
        <f>IF('【収集運搬費用】（問14～18）'!N27="","",'【収集運搬費用】（問14～18）'!N27)</f>
        <v/>
      </c>
      <c r="WG7" s="23" t="str">
        <f>IF('【収集運搬費用】（問14～18）'!P27="","",'【収集運搬費用】（問14～18）'!P27)</f>
        <v/>
      </c>
      <c r="WH7" s="31" t="str">
        <f>IF('【収集運搬費用】（問14～18）'!D31="","",'【収集運搬費用】（問14～18）'!D31)</f>
        <v/>
      </c>
      <c r="WI7" s="31" t="str">
        <f>IF('【収集運搬費用】（問14～18）'!F31="","",'【収集運搬費用】（問14～18）'!F31)</f>
        <v/>
      </c>
      <c r="WJ7" s="31" t="str">
        <f>IF('【収集運搬費用】（問14～18）'!H31="","",'【収集運搬費用】（問14～18）'!H31)</f>
        <v/>
      </c>
      <c r="WK7" s="31" t="str">
        <f>IF('【収集運搬費用】（問14～18）'!J31="","",'【収集運搬費用】（問14～18）'!J31)</f>
        <v/>
      </c>
      <c r="WL7" s="49" t="str">
        <f>IF('【収集運搬費用】（問14～18）'!L31="","",'【収集運搬費用】（問14～18）'!L31)</f>
        <v/>
      </c>
      <c r="WM7" s="27" t="str">
        <f>IF('【収集運搬費用】（問14～18）'!N31="","",'【収集運搬費用】（問14～18）'!N31)</f>
        <v/>
      </c>
      <c r="WN7" s="23" t="str">
        <f>IF('【収集運搬費用】（問14～18）'!P31="","",'【収集運搬費用】（問14～18）'!P31)</f>
        <v/>
      </c>
      <c r="WO7" s="31" t="str">
        <f>IF('【収集運搬費用】（問14～18）'!D35="","",'【収集運搬費用】（問14～18）'!D35)</f>
        <v/>
      </c>
      <c r="WP7" s="31" t="str">
        <f>IF('【収集運搬費用】（問14～18）'!F35="","",'【収集運搬費用】（問14～18）'!F35)</f>
        <v/>
      </c>
      <c r="WQ7" s="31" t="str">
        <f>IF('【収集運搬費用】（問14～18）'!H35="","",'【収集運搬費用】（問14～18）'!H35)</f>
        <v/>
      </c>
      <c r="WR7" s="31" t="str">
        <f>IF('【収集運搬費用】（問14～18）'!J35="","",'【収集運搬費用】（問14～18）'!J35)</f>
        <v/>
      </c>
      <c r="WS7" s="49" t="str">
        <f>IF('【収集運搬費用】（問14～18）'!L35="","",'【収集運搬費用】（問14～18）'!L35)</f>
        <v/>
      </c>
      <c r="WT7" s="27" t="str">
        <f>IF('【収集運搬費用】（問14～18）'!N35="","",'【収集運搬費用】（問14～18）'!N35)</f>
        <v/>
      </c>
      <c r="WU7" s="23" t="str">
        <f>IF('【収集運搬費用】（問14～18）'!P35="","",'【収集運搬費用】（問14～18）'!P35)</f>
        <v/>
      </c>
      <c r="WV7" s="31" t="str">
        <f>IF('【収集運搬費用】（問14～18）'!D39="","",'【収集運搬費用】（問14～18）'!D39)</f>
        <v/>
      </c>
      <c r="WW7" s="31" t="str">
        <f>IF('【収集運搬費用】（問14～18）'!F39="","",'【収集運搬費用】（問14～18）'!F39)</f>
        <v/>
      </c>
      <c r="WX7" s="31" t="str">
        <f>IF('【収集運搬費用】（問14～18）'!H39="","",'【収集運搬費用】（問14～18）'!H39)</f>
        <v/>
      </c>
      <c r="WY7" s="31" t="str">
        <f>IF('【収集運搬費用】（問14～18）'!J39="","",'【収集運搬費用】（問14～18）'!J39)</f>
        <v/>
      </c>
      <c r="WZ7" s="49" t="str">
        <f>IF('【収集運搬費用】（問14～18）'!L39="","",'【収集運搬費用】（問14～18）'!L39)</f>
        <v/>
      </c>
      <c r="XA7" s="27" t="str">
        <f>IF('【収集運搬費用】（問14～18）'!N39="","",'【収集運搬費用】（問14～18）'!N39)</f>
        <v/>
      </c>
      <c r="XB7" s="23" t="str">
        <f>IF('【収集運搬費用】（問14～18）'!P39="","",'【収集運搬費用】（問14～18）'!P39)</f>
        <v/>
      </c>
      <c r="XC7" s="23" t="str">
        <f>IF('【収集運搬費用】（問14～18）'!C47="","",'【収集運搬費用】（問14～18）'!C47)</f>
        <v/>
      </c>
      <c r="XD7" s="23" t="str">
        <f>IF('【収集運搬費用】（問14～18）'!C53="","",'【収集運搬費用】（問14～18）'!C53)</f>
        <v/>
      </c>
      <c r="XE7" s="23" t="str">
        <f>IF('【収集運搬費用】（問14～18）'!K65="","",'【収集運搬費用】（問14～18）'!K65)</f>
        <v/>
      </c>
      <c r="XF7" s="23" t="str">
        <f>IF('【収集運搬費用】（問14～18）'!L65="","",'【収集運搬費用】（問14～18）'!L65)</f>
        <v/>
      </c>
      <c r="XG7" s="23" t="str">
        <f>IF('【収集運搬費用】（問14～18）'!M65="","",'【収集運搬費用】（問14～18）'!M65)</f>
        <v/>
      </c>
      <c r="XH7" s="23" t="str">
        <f>IF('【収集運搬費用】（問14～18）'!N65="","",'【収集運搬費用】（問14～18）'!N65)</f>
        <v/>
      </c>
      <c r="XI7" s="23" t="str">
        <f>IF('【収集運搬費用】（問14～18）'!O65="","",'【収集運搬費用】（問14～18）'!O65)</f>
        <v/>
      </c>
      <c r="XJ7" s="31" t="str">
        <f>IF('【収集運搬費用】（問14～18）'!E68="","",'【収集運搬費用】（問14～18）'!E68)</f>
        <v/>
      </c>
      <c r="XK7" s="31" t="str">
        <f>IF('【収集運搬費用】（問14～18）'!G68="","",'【収集運搬費用】（問14～18）'!G68)</f>
        <v/>
      </c>
      <c r="XL7" s="23" t="str">
        <f>IF('【収集運搬費用】（問14～18）'!B75="","",'【収集運搬費用】（問14～18）'!B75)</f>
        <v/>
      </c>
      <c r="XM7" s="23" t="str">
        <f>IF('【収集運搬費用】（問14～18）'!B76="","",'【収集運搬費用】（問14～18）'!B76)</f>
        <v/>
      </c>
      <c r="XN7" s="23" t="str">
        <f>IF('【収集運搬費用】（問14～18）'!B77="","",'【収集運搬費用】（問14～18）'!B77)</f>
        <v/>
      </c>
      <c r="XO7" s="23" t="str">
        <f>IF('【収集運搬費用】（問14～18）'!B78="","",'【収集運搬費用】（問14～18）'!B78)</f>
        <v/>
      </c>
      <c r="XP7" s="23" t="str">
        <f>IF('【収集運搬費用】（問14～18）'!B79="","",'【収集運搬費用】（問14～18）'!B79)</f>
        <v/>
      </c>
      <c r="XQ7" s="23" t="str">
        <f>IF('【収集運搬費用】（問14～18）'!B80="","",'【収集運搬費用】（問14～18）'!B80)</f>
        <v/>
      </c>
      <c r="XR7" s="21" t="str">
        <f>IF('【収集運搬費用】（問14～18）'!D81="","",'【収集運搬費用】（問14～18）'!D81)</f>
        <v/>
      </c>
      <c r="XS7" s="23" t="str">
        <f>IF('【リユース】（問19～26）'!D5="","",'【リユース】（問19～26）'!D5)</f>
        <v/>
      </c>
      <c r="XT7" s="21" t="str">
        <f>IF('【リユース】（問19～26）'!D11="","",'【リユース】（問19～26）'!D11)</f>
        <v/>
      </c>
      <c r="XU7" s="23" t="str">
        <f>IF('【リユース】（問19～26）'!C19="","",'【リユース】（問19～26）'!C19)</f>
        <v/>
      </c>
      <c r="XV7" s="23" t="str">
        <f>IF('【リユース】（問19～26）'!C20="","",'【リユース】（問19～26）'!C20)</f>
        <v/>
      </c>
      <c r="XW7" s="23" t="str">
        <f>IF('【リユース】（問19～26）'!C21="","",'【リユース】（問19～26）'!C21)</f>
        <v/>
      </c>
      <c r="XX7" s="23" t="str">
        <f>IF('【リユース】（問19～26）'!C22="","",'【リユース】（問19～26）'!C22)</f>
        <v/>
      </c>
      <c r="XY7" s="23" t="str">
        <f>IF('【リユース】（問19～26）'!C23="","",'【リユース】（問19～26）'!C23)</f>
        <v/>
      </c>
      <c r="XZ7" s="23" t="str">
        <f>IF('【リユース】（問19～26）'!C24="","",'【リユース】（問19～26）'!C24)</f>
        <v/>
      </c>
      <c r="YA7" s="23" t="str">
        <f>IF('【リユース】（問19～26）'!C25="","",'【リユース】（問19～26）'!C25)</f>
        <v/>
      </c>
      <c r="YB7" s="23" t="str">
        <f>IF('【リユース】（問19～26）'!C26="","",'【リユース】（問19～26）'!C26)</f>
        <v>　</v>
      </c>
      <c r="YC7" s="21" t="str">
        <f>IF('【リユース】（問19～26）'!H26="","",'【リユース】（問19～26）'!H26)</f>
        <v/>
      </c>
      <c r="YD7" s="23" t="str">
        <f>IF('【リユース】（問19～26）'!C27="","",'【リユース】（問19～26）'!C27)</f>
        <v>　</v>
      </c>
      <c r="YE7" s="21" t="str">
        <f>IF('【リユース】（問19～26）'!H27="","",'【リユース】（問19～26）'!H27)</f>
        <v/>
      </c>
      <c r="YF7" s="27" t="str">
        <f>IF('【リユース】（問19～26）'!K35="","",'【リユース】（問19～26）'!K35)</f>
        <v/>
      </c>
      <c r="YG7" s="27" t="str">
        <f>IF('【リユース】（問19～26）'!M35="","",'【リユース】（問19～26）'!M35)</f>
        <v/>
      </c>
      <c r="YH7" s="27" t="str">
        <f>IF('【リユース】（問19～26）'!K36="","",'【リユース】（問19～26）'!K36)</f>
        <v/>
      </c>
      <c r="YI7" s="27" t="str">
        <f>IF('【リユース】（問19～26）'!M36="","",'【リユース】（問19～26）'!M36)</f>
        <v/>
      </c>
      <c r="YJ7" s="27" t="str">
        <f>IF('【リユース】（問19～26）'!K37="","",'【リユース】（問19～26）'!K37)</f>
        <v/>
      </c>
      <c r="YK7" s="27" t="str">
        <f>IF('【リユース】（問19～26）'!M37="","",'【リユース】（問19～26）'!M37)</f>
        <v/>
      </c>
      <c r="YL7" s="27" t="str">
        <f>IF('【リユース】（問19～26）'!K38="","",'【リユース】（問19～26）'!K38)</f>
        <v/>
      </c>
      <c r="YM7" s="27" t="str">
        <f>IF('【リユース】（問19～26）'!M38="","",'【リユース】（問19～26）'!M38)</f>
        <v/>
      </c>
      <c r="YN7" s="27" t="str">
        <f>IF('【リユース】（問19～26）'!K39="","",'【リユース】（問19～26）'!K39)</f>
        <v/>
      </c>
      <c r="YO7" s="27" t="str">
        <f>IF('【リユース】（問19～26）'!M39="","",'【リユース】（問19～26）'!M39)</f>
        <v/>
      </c>
      <c r="YP7" s="27" t="str">
        <f>IF('【リユース】（問19～26）'!K40="","",'【リユース】（問19～26）'!K40)</f>
        <v/>
      </c>
      <c r="YQ7" s="27" t="str">
        <f>IF('【リユース】（問19～26）'!M40="","",'【リユース】（問19～26）'!M40)</f>
        <v/>
      </c>
      <c r="YR7" s="27" t="str">
        <f>IF('【リユース】（問19～26）'!K41="","",'【リユース】（問19～26）'!K41)</f>
        <v/>
      </c>
      <c r="YS7" s="27" t="str">
        <f>IF('【リユース】（問19～26）'!M41="","",'【リユース】（問19～26）'!M41)</f>
        <v/>
      </c>
      <c r="YT7" s="27" t="str">
        <f>IF('【リユース】（問19～26）'!K42="","",'【リユース】（問19～26）'!K42)</f>
        <v/>
      </c>
      <c r="YU7" s="27" t="str">
        <f>IF('【リユース】（問19～26）'!M42="","",'【リユース】（問19～26）'!M42)</f>
        <v/>
      </c>
      <c r="YV7" s="27" t="str">
        <f>IF('【リユース】（問19～26）'!K43="","",'【リユース】（問19～26）'!K43)</f>
        <v/>
      </c>
      <c r="YW7" s="27" t="str">
        <f>IF('【リユース】（問19～26）'!M43="","",'【リユース】（問19～26）'!M43)</f>
        <v/>
      </c>
      <c r="YX7" s="27" t="str">
        <f>IF('【リユース】（問19～26）'!K45="","",'【リユース】（問19～26）'!K45)</f>
        <v/>
      </c>
      <c r="YY7" s="27" t="str">
        <f>IF('【リユース】（問19～26）'!M45="","",'【リユース】（問19～26）'!M45)</f>
        <v/>
      </c>
      <c r="YZ7" s="21" t="str">
        <f>IF('【リユース】（問19～26）'!D45="","",'【リユース】（問19～26）'!D45)</f>
        <v/>
      </c>
      <c r="ZA7" s="27" t="str">
        <f>IF('【リユース】（問19～26）'!K46="","",'【リユース】（問19～26）'!K46)</f>
        <v/>
      </c>
      <c r="ZB7" s="27" t="str">
        <f>IF('【リユース】（問19～26）'!M46="","",'【リユース】（問19～26）'!M46)</f>
        <v/>
      </c>
      <c r="ZC7" s="26">
        <f>IF('【リユース】（問19～26）'!Q35="","",'【リユース】（問19～26）'!Q35)</f>
        <v>0</v>
      </c>
      <c r="ZD7" s="27" t="str">
        <f>IF('【リユース】（問19～26）'!K51="","",'【リユース】（問19～26）'!K51)</f>
        <v/>
      </c>
      <c r="ZE7" s="27" t="str">
        <f>IF('【リユース】（問19～26）'!M51="","",'【リユース】（問19～26）'!M51)</f>
        <v/>
      </c>
      <c r="ZF7" s="27" t="str">
        <f>IF('【リユース】（問19～26）'!K52="","",'【リユース】（問19～26）'!K52)</f>
        <v/>
      </c>
      <c r="ZG7" s="27" t="str">
        <f>IF('【リユース】（問19～26）'!M52="","",'【リユース】（問19～26）'!M52)</f>
        <v/>
      </c>
      <c r="ZH7" s="27" t="str">
        <f>IF('【リユース】（問19～26）'!K53="","",'【リユース】（問19～26）'!K53)</f>
        <v/>
      </c>
      <c r="ZI7" s="27" t="str">
        <f>IF('【リユース】（問19～26）'!M53="","",'【リユース】（問19～26）'!M53)</f>
        <v/>
      </c>
      <c r="ZJ7" s="27" t="str">
        <f>IF('【リユース】（問19～26）'!K54="","",'【リユース】（問19～26）'!K54)</f>
        <v/>
      </c>
      <c r="ZK7" s="27" t="str">
        <f>IF('【リユース】（問19～26）'!M54="","",'【リユース】（問19～26）'!M54)</f>
        <v/>
      </c>
      <c r="ZL7" s="27" t="str">
        <f>IF('【リユース】（問19～26）'!K55="","",'【リユース】（問19～26）'!K55)</f>
        <v/>
      </c>
      <c r="ZM7" s="27" t="str">
        <f>IF('【リユース】（問19～26）'!M55="","",'【リユース】（問19～26）'!M55)</f>
        <v/>
      </c>
      <c r="ZN7" s="27" t="str">
        <f>IF('【リユース】（問19～26）'!K56="","",'【リユース】（問19～26）'!K56)</f>
        <v/>
      </c>
      <c r="ZO7" s="27" t="str">
        <f>IF('【リユース】（問19～26）'!M56="","",'【リユース】（問19～26）'!M56)</f>
        <v/>
      </c>
      <c r="ZP7" s="27" t="str">
        <f>IF('【リユース】（問19～26）'!K57="","",'【リユース】（問19～26）'!K57)</f>
        <v/>
      </c>
      <c r="ZQ7" s="27" t="str">
        <f>IF('【リユース】（問19～26）'!M57="","",'【リユース】（問19～26）'!M57)</f>
        <v/>
      </c>
      <c r="ZR7" s="27" t="str">
        <f>IF('【リユース】（問19～26）'!K58="","",'【リユース】（問19～26）'!K58)</f>
        <v/>
      </c>
      <c r="ZS7" s="27" t="str">
        <f>IF('【リユース】（問19～26）'!M58="","",'【リユース】（問19～26）'!M58)</f>
        <v/>
      </c>
      <c r="ZT7" s="27" t="str">
        <f>IF('【リユース】（問19～26）'!K59="","",'【リユース】（問19～26）'!K59)</f>
        <v/>
      </c>
      <c r="ZU7" s="27" t="str">
        <f>IF('【リユース】（問19～26）'!M59="","",'【リユース】（問19～26）'!M59)</f>
        <v/>
      </c>
      <c r="ZV7" s="27" t="str">
        <f>IF('【リユース】（問19～26）'!K61="","",'【リユース】（問19～26）'!K61)</f>
        <v/>
      </c>
      <c r="ZW7" s="27" t="str">
        <f>IF('【リユース】（問19～26）'!M61="","",'【リユース】（問19～26）'!M61)</f>
        <v/>
      </c>
      <c r="ZX7" s="21" t="str">
        <f>IF('【リユース】（問19～26）'!D61="","",'【リユース】（問19～26）'!D61)</f>
        <v/>
      </c>
      <c r="ZY7" s="27" t="str">
        <f>IF('【リユース】（問19～26）'!K62="","",'【リユース】（問19～26）'!K62)</f>
        <v/>
      </c>
      <c r="ZZ7" s="27" t="str">
        <f>IF('【リユース】（問19～26）'!M62="","",'【リユース】（問19～26）'!M62)</f>
        <v/>
      </c>
      <c r="AAA7" s="26">
        <f>IF('【リユース】（問19～26）'!Q51="","",'【リユース】（問19～26）'!Q51)</f>
        <v>0</v>
      </c>
      <c r="AAB7" s="23" t="str">
        <f>IF('【リユース】（問19～26）'!F70="","",'【リユース】（問19～26）'!F70)</f>
        <v/>
      </c>
      <c r="AAC7" s="23" t="str">
        <f>IF('【リユース】（問19～26）'!F71="","",'【リユース】（問19～26）'!F71)</f>
        <v/>
      </c>
      <c r="AAD7" s="23" t="str">
        <f>IF('【リユース】（問19～26）'!F72="","",'【リユース】（問19～26）'!F72)</f>
        <v/>
      </c>
      <c r="AAE7" s="23" t="str">
        <f>IF('【リユース】（問19～26）'!F73="","",'【リユース】（問19～26）'!F73)</f>
        <v/>
      </c>
      <c r="AAF7" s="23" t="str">
        <f>IF('【リユース】（問19～26）'!F74="","",'【リユース】（問19～26）'!F74)</f>
        <v/>
      </c>
      <c r="AAG7" s="23" t="str">
        <f>IF('【リユース】（問19～26）'!F75="","",'【リユース】（問19～26）'!F75)</f>
        <v/>
      </c>
      <c r="AAH7" s="23" t="str">
        <f>IF('【リユース】（問19～26）'!F76="","",'【リユース】（問19～26）'!F76)</f>
        <v/>
      </c>
      <c r="AAI7" s="23" t="str">
        <f>IF('【リユース】（問19～26）'!F77="","",'【リユース】（問19～26）'!F77)</f>
        <v/>
      </c>
      <c r="AAJ7" s="21" t="str">
        <f>IF('【リユース】（問19～26）'!H78="","",'【リユース】（問19～26）'!H78)</f>
        <v/>
      </c>
      <c r="AAK7" s="23" t="str">
        <f>IF('【リユース】（問19～26）'!F79="","",'【リユース】（問19～26）'!F79)</f>
        <v/>
      </c>
      <c r="AAL7" s="23" t="str">
        <f>IF('【リユース】（問19～26）'!F80="","",'【リユース】（問19～26）'!F80)</f>
        <v/>
      </c>
      <c r="AAM7" s="23" t="str">
        <f>IF('【リユース】（問19～26）'!F81="","",'【リユース】（問19～26）'!F81)</f>
        <v/>
      </c>
      <c r="AAN7" s="23" t="str">
        <f>IF('【リユース】（問19～26）'!F82="","",'【リユース】（問19～26）'!F82)</f>
        <v/>
      </c>
      <c r="AAO7" s="23" t="str">
        <f>IF('【リユース】（問19～26）'!F83="","",'【リユース】（問19～26）'!F83)</f>
        <v/>
      </c>
      <c r="AAP7" s="23" t="str">
        <f>IF('【リユース】（問19～26）'!F84="","",'【リユース】（問19～26）'!F84)</f>
        <v/>
      </c>
      <c r="AAQ7" s="23" t="str">
        <f>IF('【リユース】（問19～26）'!F85="","",'【リユース】（問19～26）'!F85)</f>
        <v/>
      </c>
      <c r="AAR7" s="23" t="str">
        <f>IF('【リユース】（問19～26）'!F86="","",'【リユース】（問19～26）'!F86)</f>
        <v/>
      </c>
      <c r="AAS7" s="23" t="str">
        <f>IF('【リユース】（問19～26）'!F87="","",'【リユース】（問19～26）'!F87)</f>
        <v>　</v>
      </c>
      <c r="AAT7" s="21" t="str">
        <f>IF('【リユース】（問19～26）'!H88="","",'【リユース】（問19～26）'!H88)</f>
        <v/>
      </c>
      <c r="AAU7" s="23" t="str">
        <f>IF('【リユース】（問19～26）'!F89="","",'【リユース】（問19～26）'!F89)</f>
        <v/>
      </c>
      <c r="AAV7" s="23" t="str">
        <f>IF('【リユース】（問19～26）'!F90="","",'【リユース】（問19～26）'!F90)</f>
        <v/>
      </c>
      <c r="AAW7" s="23" t="str">
        <f>IF('【リユース】（問19～26）'!F91="","",'【リユース】（問19～26）'!F91)</f>
        <v/>
      </c>
      <c r="AAX7" s="21" t="str">
        <f>IF('【リユース】（問19～26）'!H92="","",'【リユース】（問19～26）'!H92)</f>
        <v/>
      </c>
      <c r="AAY7" s="23" t="str">
        <f>IF('【リユース】（問19～26）'!F93="","",'【リユース】（問19～26）'!F93)</f>
        <v/>
      </c>
      <c r="AAZ7" s="21" t="str">
        <f>IF('【リユース】（問19～26）'!H94="","",'【リユース】（問19～26）'!H94)</f>
        <v/>
      </c>
      <c r="ABA7" s="21" t="str">
        <f>IF('【リユース】（問19～26）'!C98="","",'【リユース】（問19～26）'!C98)</f>
        <v/>
      </c>
      <c r="ABB7" s="23" t="str">
        <f>IF('【リユース】（問19～26）'!F103="","",'【リユース】（問19～26）'!F103)</f>
        <v/>
      </c>
      <c r="ABC7" s="23" t="str">
        <f>IF('【リユース】（問19～26）'!F108="","",'【リユース】（問19～26）'!F108)</f>
        <v/>
      </c>
      <c r="ABD7" s="23" t="str">
        <f>IF('【リユース】（問19～26）'!D117="","",'【リユース】（問19～26）'!D117)</f>
        <v/>
      </c>
      <c r="ABE7" s="21" t="str">
        <f>IF('【リユース】（問19～26）'!I117="","",'【リユース】（問19～26）'!I117)</f>
        <v/>
      </c>
      <c r="ABF7" s="23" t="str">
        <f>IF('【リユース】（問19～26）'!D118="","",'【リユース】（問19～26）'!D118)</f>
        <v/>
      </c>
      <c r="ABG7" s="21" t="str">
        <f>IF('【リユース】（問19～26）'!I118="","",'【リユース】（問19～26）'!I118)</f>
        <v/>
      </c>
      <c r="ABH7" s="23" t="str">
        <f>IF('【リユース】（問19～26）'!D119="","",'【リユース】（問19～26）'!D119)</f>
        <v/>
      </c>
      <c r="ABI7" s="21" t="str">
        <f>IF('【リユース】（問19～26）'!I119="","",'【リユース】（問19～26）'!I119)</f>
        <v/>
      </c>
      <c r="ABJ7" s="23" t="str">
        <f>IF('【リユース】（問19～26）'!D120="","",'【リユース】（問19～26）'!D120)</f>
        <v/>
      </c>
      <c r="ABK7" s="21" t="str">
        <f>IF('【リユース】（問19～26）'!I120="","",'【リユース】（問19～26）'!I120)</f>
        <v/>
      </c>
      <c r="ABL7" s="23" t="str">
        <f>IF('【リユース】（問19～26）'!D121="","",'【リユース】（問19～26）'!D121)</f>
        <v/>
      </c>
      <c r="ABM7" s="21" t="str">
        <f>IF('【リユース】（問19～26）'!I121="","",'【リユース】（問19～26）'!I121)</f>
        <v/>
      </c>
      <c r="ABN7" s="23" t="str">
        <f>IF('【リユース】（問19～26）'!D122="","",'【リユース】（問19～26）'!D122)</f>
        <v/>
      </c>
      <c r="ABO7" s="21" t="str">
        <f>IF('【リユース】（問19～26）'!I122="","",'【リユース】（問19～26）'!I122)</f>
        <v/>
      </c>
      <c r="ABP7" s="23" t="str">
        <f>IF('【リユース】（問19～26）'!D123="","",'【リユース】（問19～26）'!D123)</f>
        <v/>
      </c>
      <c r="ABQ7" s="21" t="str">
        <f>IF('【リユース】（問19～26）'!I123="","",'【リユース】（問19～26）'!I123)</f>
        <v/>
      </c>
      <c r="ABR7" s="23" t="str">
        <f>IF('【リユース】（問19～26）'!D124="","",'【リユース】（問19～26）'!D124)</f>
        <v/>
      </c>
      <c r="ABS7" s="21" t="str">
        <f>IF('【リユース】（問19～26）'!I124="","",'【リユース】（問19～26）'!I124)</f>
        <v/>
      </c>
      <c r="ABT7" s="21" t="str">
        <f>IF('【リユース】（問19～26）'!E129="","",'【リユース】（問19～26）'!E129)</f>
        <v/>
      </c>
      <c r="ABU7" s="21" t="str">
        <f>IF('【リユース】（問19～26）'!I129="","",'【リユース】（問19～26）'!I129)</f>
        <v/>
      </c>
      <c r="ABV7" s="21" t="str">
        <f>IF('【リユース】（問19～26）'!L129="","",'【リユース】（問19～26）'!L129)</f>
        <v/>
      </c>
      <c r="ABW7" s="21" t="str">
        <f>IF('【リユース】（問19～26）'!E130="","",'【リユース】（問19～26）'!E130)</f>
        <v/>
      </c>
      <c r="ABX7" s="21" t="str">
        <f>IF('【リユース】（問19～26）'!I130="","",'【リユース】（問19～26）'!I130)</f>
        <v/>
      </c>
      <c r="ABY7" s="21" t="str">
        <f>IF('【リユース】（問19～26）'!L130="","",'【リユース】（問19～26）'!L130)</f>
        <v/>
      </c>
      <c r="ABZ7" s="23" t="str">
        <f>IF('【リユース】（問19～26）'!D133="","",'【リユース】（問19～26）'!D133)</f>
        <v/>
      </c>
      <c r="ACA7" s="23" t="str">
        <f>IF('【リユース】（問19～26）'!D134="","",'【リユース】（問19～26）'!D134)</f>
        <v/>
      </c>
      <c r="ACB7" s="23" t="str">
        <f>IF('【リユース】（問19～26）'!D135="","",'【リユース】（問19～26）'!D135)</f>
        <v/>
      </c>
      <c r="ACC7" s="23" t="str">
        <f>IF('【リユース】（問19～26）'!D136="","",'【リユース】（問19～26）'!D136)</f>
        <v/>
      </c>
      <c r="ACD7" s="23" t="str">
        <f>IF('【リユース】（問19～26）'!D137="","",'【リユース】（問19～26）'!D137)</f>
        <v/>
      </c>
      <c r="ACE7" s="23" t="str">
        <f>IF('【リユース】（問19～26）'!D138="","",'【リユース】（問19～26）'!D138)</f>
        <v/>
      </c>
      <c r="ACF7" s="21" t="str">
        <f>IF('【リユース】（問19～26）'!H138="","",'【リユース】（問19～26）'!H138)</f>
        <v/>
      </c>
      <c r="ACG7" s="23" t="str">
        <f>IF('【リユース】（問19～26）'!D144="","",'【リユース】（問19～26）'!D144)</f>
        <v/>
      </c>
      <c r="ACH7" s="21" t="str">
        <f>IF('【リユース】（問19～26）'!I144="","",'【リユース】（問19～26）'!I144)</f>
        <v/>
      </c>
      <c r="ACI7" s="23" t="str">
        <f>IF('【リユース】（問19～26）'!D145="","",'【リユース】（問19～26）'!D145)</f>
        <v/>
      </c>
      <c r="ACJ7" s="21" t="str">
        <f>IF('【リユース】（問19～26）'!I145="","",'【リユース】（問19～26）'!I145)</f>
        <v/>
      </c>
      <c r="ACK7" s="23" t="str">
        <f>IF('【リユース】（問19～26）'!D146="","",'【リユース】（問19～26）'!D146)</f>
        <v/>
      </c>
      <c r="ACL7" s="21" t="str">
        <f>IF('【リユース】（問19～26）'!I146="","",'【リユース】（問19～26）'!I146)</f>
        <v/>
      </c>
      <c r="ACM7" s="23" t="str">
        <f>IF('【リユース】（問19～26）'!D147="","",'【リユース】（問19～26）'!D147)</f>
        <v/>
      </c>
      <c r="ACN7" s="21" t="str">
        <f>IF('【リユース】（問19～26）'!I147="","",'【リユース】（問19～26）'!I147)</f>
        <v/>
      </c>
      <c r="ACO7" s="23" t="str">
        <f>IF('【リユース】（問19～26）'!D148="","",'【リユース】（問19～26）'!D148)</f>
        <v/>
      </c>
      <c r="ACP7" s="21" t="str">
        <f>IF('【リユース】（問19～26）'!I148="","",'【リユース】（問19～26）'!I148)</f>
        <v/>
      </c>
      <c r="ACQ7" s="23" t="str">
        <f>IF('【リユース】（問19～26）'!D149="","",'【リユース】（問19～26）'!D149)</f>
        <v/>
      </c>
      <c r="ACR7" s="21" t="str">
        <f>IF('【リユース】（問19～26）'!I149="","",'【リユース】（問19～26）'!I149)</f>
        <v/>
      </c>
      <c r="ACS7" s="23" t="str">
        <f>IF('【リユース】（問19～26）'!D150="","",'【リユース】（問19～26）'!D150)</f>
        <v/>
      </c>
      <c r="ACT7" s="21" t="str">
        <f>IF('【リユース】（問19～26）'!I150="","",'【リユース】（問19～26）'!I150)</f>
        <v/>
      </c>
      <c r="ACU7" s="23" t="str">
        <f>IF('【リユース】（問19～26）'!D151="","",'【リユース】（問19～26）'!D151)</f>
        <v/>
      </c>
      <c r="ACV7" s="21" t="str">
        <f>IF('【リユース】（問19～26）'!I151="","",'【リユース】（問19～26）'!I151)</f>
        <v/>
      </c>
      <c r="ACW7" s="21" t="str">
        <f>IF('【リユース】（問19～26）'!E156="","",'【リユース】（問19～26）'!E156)</f>
        <v/>
      </c>
      <c r="ACX7" s="21" t="str">
        <f>IF('【リユース】（問19～26）'!I156="","",'【リユース】（問19～26）'!I156)</f>
        <v/>
      </c>
      <c r="ACY7" s="21" t="str">
        <f>IF('【リユース】（問19～26）'!L156="","",'【リユース】（問19～26）'!L156)</f>
        <v/>
      </c>
      <c r="ACZ7" s="21" t="str">
        <f>IF('【リユース】（問19～26）'!E157="","",'【リユース】（問19～26）'!E157)</f>
        <v/>
      </c>
      <c r="ADA7" s="21" t="str">
        <f>IF('【リユース】（問19～26）'!I157="","",'【リユース】（問19～26）'!I157)</f>
        <v/>
      </c>
      <c r="ADB7" s="21" t="str">
        <f>IF('【リユース】（問19～26）'!L157="","",'【リユース】（問19～26）'!L157)</f>
        <v/>
      </c>
      <c r="ADC7" s="23" t="str">
        <f>IF('【リユース】（問19～26）'!D160="","",'【リユース】（問19～26）'!D160)</f>
        <v/>
      </c>
      <c r="ADD7" s="23" t="str">
        <f>IF('【リユース】（問19～26）'!D161="","",'【リユース】（問19～26）'!D161)</f>
        <v/>
      </c>
      <c r="ADE7" s="23" t="str">
        <f>IF('【リユース】（問19～26）'!D162="","",'【リユース】（問19～26）'!D162)</f>
        <v/>
      </c>
      <c r="ADF7" s="23" t="str">
        <f>IF('【リユース】（問19～26）'!D163="","",'【リユース】（問19～26）'!D163)</f>
        <v/>
      </c>
      <c r="ADG7" s="23" t="str">
        <f>IF('【リユース】（問19～26）'!D164="","",'【リユース】（問19～26）'!D164)</f>
        <v/>
      </c>
      <c r="ADH7" s="23" t="str">
        <f>IF('【リユース】（問19～26）'!D165="","",'【リユース】（問19～26）'!D165)</f>
        <v/>
      </c>
      <c r="ADI7" s="21" t="str">
        <f>IF('【リユース】（問19～26）'!H165="","",'【リユース】（問19～26）'!H165)</f>
        <v/>
      </c>
      <c r="ADJ7" s="23" t="str">
        <f>IF('【リユース】（問19～26）'!F172="","",'【リユース】（問19～26）'!F172)</f>
        <v/>
      </c>
      <c r="ADK7" s="23" t="str">
        <f>IF('【リユース】（問19～26）'!F173="","",'【リユース】（問19～26）'!F173)</f>
        <v/>
      </c>
      <c r="ADL7" s="23" t="str">
        <f>IF('【リユース】（問19～26）'!F174="","",'【リユース】（問19～26）'!F174)</f>
        <v/>
      </c>
      <c r="ADM7" s="23" t="str">
        <f>IF('【リユース】（問19～26）'!F175="","",'【リユース】（問19～26）'!F175)</f>
        <v/>
      </c>
      <c r="ADN7" s="23" t="str">
        <f>IF('【リユース】（問19～26）'!F176="","",'【リユース】（問19～26）'!F176)</f>
        <v/>
      </c>
      <c r="ADO7" s="23" t="str">
        <f>IF('【リユース】（問19～26）'!F177="","",'【リユース】（問19～26）'!F177)</f>
        <v/>
      </c>
      <c r="ADP7" s="23" t="str">
        <f>IF('【リユース】（問19～26）'!F178="","",'【リユース】（問19～26）'!F178)</f>
        <v/>
      </c>
      <c r="ADQ7" s="23" t="str">
        <f>IF('【リユース】（問19～26）'!F179="","",'【リユース】（問19～26）'!F179)</f>
        <v/>
      </c>
      <c r="ADR7" s="21" t="str">
        <f>IF('【リユース】（問19～26）'!H180="","",'【リユース】（問19～26）'!H180)</f>
        <v/>
      </c>
      <c r="ADS7" s="23" t="str">
        <f>IF('【リユース】（問19～26）'!F181="","",'【リユース】（問19～26）'!F181)</f>
        <v/>
      </c>
      <c r="ADT7" s="23" t="str">
        <f>IF('【リユース】（問19～26）'!F182="","",'【リユース】（問19～26）'!F182)</f>
        <v/>
      </c>
      <c r="ADU7" s="23" t="str">
        <f>IF('【リユース】（問19～26）'!F183="","",'【リユース】（問19～26）'!F183)</f>
        <v/>
      </c>
      <c r="ADV7" s="23" t="str">
        <f>IF('【リユース】（問19～26）'!F184="","",'【リユース】（問19～26）'!F184)</f>
        <v/>
      </c>
      <c r="ADW7" s="23" t="str">
        <f>IF('【リユース】（問19～26）'!F185="","",'【リユース】（問19～26）'!F185)</f>
        <v/>
      </c>
      <c r="ADX7" s="23" t="str">
        <f>IF('【リユース】（問19～26）'!F186="","",'【リユース】（問19～26）'!F186)</f>
        <v/>
      </c>
      <c r="ADY7" s="21" t="str">
        <f>IF('【リユース】（問19～26）'!H187="","",'【リユース】（問19～26）'!H187)</f>
        <v/>
      </c>
      <c r="ADZ7" s="23" t="str">
        <f>IF('【リユース】（問19～26）'!F188="","",'【リユース】（問19～26）'!F188)</f>
        <v/>
      </c>
      <c r="AEA7" s="21" t="str">
        <f>IF('【リユース】（問19～26）'!H189="","",'【リユース】（問19～26）'!H189)</f>
        <v/>
      </c>
      <c r="AEB7" s="21" t="str">
        <f>IF('【リユース】（問19～26）'!C193="","",'【リユース】（問19～26）'!C193)</f>
        <v/>
      </c>
      <c r="AEC7" s="23" t="str">
        <f>IF('【リユース】（問19～26）'!F198="","",'【リユース】（問19～26）'!F198)</f>
        <v/>
      </c>
      <c r="AED7" s="23" t="str">
        <f>IF('【リユース】（問19～26）'!F205="","",'【リユース】（問19～26）'!F205)</f>
        <v/>
      </c>
      <c r="AEE7" s="23" t="str">
        <f>IF('【リユース】（問19～26）'!D216="","",'【リユース】（問19～26）'!D216)</f>
        <v/>
      </c>
      <c r="AEF7" s="21" t="str">
        <f>IF('【リユース】（問19～26）'!I216="","",'【リユース】（問19～26）'!I216)</f>
        <v/>
      </c>
      <c r="AEG7" s="23" t="str">
        <f>IF('【リユース】（問19～26）'!D217="","",'【リユース】（問19～26）'!D217)</f>
        <v/>
      </c>
      <c r="AEH7" s="21" t="str">
        <f>IF('【リユース】（問19～26）'!I217="","",'【リユース】（問19～26）'!I217)</f>
        <v/>
      </c>
      <c r="AEI7" s="23" t="str">
        <f>IF('【リユース】（問19～26）'!D218="","",'【リユース】（問19～26）'!D218)</f>
        <v/>
      </c>
      <c r="AEJ7" s="21" t="str">
        <f>IF('【リユース】（問19～26）'!I218="","",'【リユース】（問19～26）'!I218)</f>
        <v/>
      </c>
      <c r="AEK7" s="23" t="str">
        <f>IF('【リユース】（問19～26）'!D219="","",'【リユース】（問19～26）'!D219)</f>
        <v/>
      </c>
      <c r="AEL7" s="21" t="str">
        <f>IF('【リユース】（問19～26）'!I219="","",'【リユース】（問19～26）'!I219)</f>
        <v/>
      </c>
      <c r="AEM7" s="23" t="str">
        <f>IF('【リユース】（問19～26）'!D220="","",'【リユース】（問19～26）'!D220)</f>
        <v/>
      </c>
      <c r="AEN7" s="21" t="str">
        <f>IF('【リユース】（問19～26）'!I220="","",'【リユース】（問19～26）'!I220)</f>
        <v/>
      </c>
      <c r="AEO7" s="23" t="str">
        <f>IF('【リユース】（問19～26）'!D221="","",'【リユース】（問19～26）'!D221)</f>
        <v/>
      </c>
      <c r="AEP7" s="21" t="str">
        <f>IF('【リユース】（問19～26）'!I221="","",'【リユース】（問19～26）'!I221)</f>
        <v/>
      </c>
      <c r="AEQ7" s="23" t="str">
        <f>IF('【リユース】（問19～26）'!D222="","",'【リユース】（問19～26）'!D222)</f>
        <v/>
      </c>
      <c r="AER7" s="21" t="str">
        <f>IF('【リユース】（問19～26）'!I222="","",'【リユース】（問19～26）'!I222)</f>
        <v/>
      </c>
      <c r="AES7" s="23" t="str">
        <f>IF('【リユース】（問19～26）'!D223="","",'【リユース】（問19～26）'!D223)</f>
        <v>　</v>
      </c>
      <c r="AET7" s="21" t="str">
        <f>IF('【リユース】（問19～26）'!I223="","",'【リユース】（問19～26）'!I223)</f>
        <v/>
      </c>
      <c r="AEU7" s="21" t="str">
        <f>IF('【リユース】（問19～26）'!E228="","",'【リユース】（問19～26）'!E228)</f>
        <v/>
      </c>
      <c r="AEV7" s="21" t="str">
        <f>IF('【リユース】（問19～26）'!I228="","",'【リユース】（問19～26）'!I228)</f>
        <v/>
      </c>
      <c r="AEW7" s="21" t="str">
        <f>IF('【リユース】（問19～26）'!L228="","",'【リユース】（問19～26）'!L228)</f>
        <v/>
      </c>
      <c r="AEX7" s="21" t="str">
        <f>IF('【リユース】（問19～26）'!E229="","",'【リユース】（問19～26）'!E229)</f>
        <v/>
      </c>
      <c r="AEY7" s="21" t="str">
        <f>IF('【リユース】（問19～26）'!I229="","",'【リユース】（問19～26）'!I229)</f>
        <v/>
      </c>
      <c r="AEZ7" s="21" t="str">
        <f>IF('【リユース】（問19～26）'!L229="","",'【リユース】（問19～26）'!L229)</f>
        <v/>
      </c>
      <c r="AFA7" s="23" t="str">
        <f>IF('【リユース】（問19～26）'!D232="","",'【リユース】（問19～26）'!D232)</f>
        <v/>
      </c>
      <c r="AFB7" s="23" t="str">
        <f>IF('【リユース】（問19～26）'!D233="","",'【リユース】（問19～26）'!D233)</f>
        <v/>
      </c>
      <c r="AFC7" s="23" t="str">
        <f>IF('【リユース】（問19～26）'!D234="","",'【リユース】（問19～26）'!D234)</f>
        <v/>
      </c>
      <c r="AFD7" s="23" t="str">
        <f>IF('【リユース】（問19～26）'!D235="","",'【リユース】（問19～26）'!D235)</f>
        <v/>
      </c>
      <c r="AFE7" s="23" t="str">
        <f>IF('【リユース】（問19～26）'!D236="","",'【リユース】（問19～26）'!D236)</f>
        <v/>
      </c>
      <c r="AFF7" s="23" t="str">
        <f>IF('【リユース】（問19～26）'!D237="","",'【リユース】（問19～26）'!D237)</f>
        <v/>
      </c>
      <c r="AFG7" s="23" t="str">
        <f>IF('【リユース】（問19～26）'!D238="","",'【リユース】（問19～26）'!D238)</f>
        <v/>
      </c>
      <c r="AFH7" s="21" t="str">
        <f>IF('【リユース】（問19～26）'!H238="","",'【リユース】（問19～26）'!H238)</f>
        <v/>
      </c>
      <c r="AFI7" s="23" t="str">
        <f>IF('【リユース】（問19～26）'!D243="","",'【リユース】（問19～26）'!D243)</f>
        <v/>
      </c>
      <c r="AFJ7" s="21" t="str">
        <f>IF('【リユース】（問19～26）'!I243="","",'【リユース】（問19～26）'!I243)</f>
        <v/>
      </c>
      <c r="AFK7" s="23" t="str">
        <f>IF('【リユース】（問19～26）'!D244="","",'【リユース】（問19～26）'!D244)</f>
        <v/>
      </c>
      <c r="AFL7" s="21" t="str">
        <f>IF('【リユース】（問19～26）'!I244="","",'【リユース】（問19～26）'!I244)</f>
        <v/>
      </c>
      <c r="AFM7" s="23" t="str">
        <f>IF('【リユース】（問19～26）'!D245="","",'【リユース】（問19～26）'!D245)</f>
        <v/>
      </c>
      <c r="AFN7" s="21" t="str">
        <f>IF('【リユース】（問19～26）'!I245="","",'【リユース】（問19～26）'!I245)</f>
        <v/>
      </c>
      <c r="AFO7" s="23" t="str">
        <f>IF('【リユース】（問19～26）'!D246="","",'【リユース】（問19～26）'!D246)</f>
        <v/>
      </c>
      <c r="AFP7" s="21" t="str">
        <f>IF('【リユース】（問19～26）'!I246="","",'【リユース】（問19～26）'!I246)</f>
        <v/>
      </c>
      <c r="AFQ7" s="23" t="str">
        <f>IF('【リユース】（問19～26）'!D247="","",'【リユース】（問19～26）'!D247)</f>
        <v/>
      </c>
      <c r="AFR7" s="21" t="str">
        <f>IF('【リユース】（問19～26）'!I247="","",'【リユース】（問19～26）'!I247)</f>
        <v/>
      </c>
      <c r="AFS7" s="23" t="str">
        <f>IF('【リユース】（問19～26）'!D248="","",'【リユース】（問19～26）'!D248)</f>
        <v/>
      </c>
      <c r="AFT7" s="21" t="str">
        <f>IF('【リユース】（問19～26）'!I248="","",'【リユース】（問19～26）'!I248)</f>
        <v/>
      </c>
      <c r="AFU7" s="23" t="str">
        <f>IF('【リユース】（問19～26）'!D249="","",'【リユース】（問19～26）'!D249)</f>
        <v/>
      </c>
      <c r="AFV7" s="21" t="str">
        <f>IF('【リユース】（問19～26）'!I249="","",'【リユース】（問19～26）'!I249)</f>
        <v/>
      </c>
      <c r="AFW7" s="23" t="str">
        <f>IF('【リユース】（問19～26）'!D250="","",'【リユース】（問19～26）'!D250)</f>
        <v/>
      </c>
      <c r="AFX7" s="21" t="str">
        <f>IF('【リユース】（問19～26）'!I250="","",'【リユース】（問19～26）'!I250)</f>
        <v/>
      </c>
      <c r="AFY7" s="21" t="str">
        <f>IF('【リユース】（問19～26）'!E255="","",'【リユース】（問19～26）'!E255)</f>
        <v/>
      </c>
      <c r="AFZ7" s="21" t="str">
        <f>IF('【リユース】（問19～26）'!I255="","",'【リユース】（問19～26）'!I255)</f>
        <v/>
      </c>
      <c r="AGA7" s="21" t="str">
        <f>IF('【リユース】（問19～26）'!L255="","",'【リユース】（問19～26）'!L255)</f>
        <v/>
      </c>
      <c r="AGB7" s="21" t="str">
        <f>IF('【リユース】（問19～26）'!E256="","",'【リユース】（問19～26）'!E256)</f>
        <v/>
      </c>
      <c r="AGC7" s="21" t="str">
        <f>IF('【リユース】（問19～26）'!I256="","",'【リユース】（問19～26）'!I256)</f>
        <v/>
      </c>
      <c r="AGD7" s="21" t="str">
        <f>IF('【リユース】（問19～26）'!L256="","",'【リユース】（問19～26）'!L256)</f>
        <v/>
      </c>
      <c r="AGE7" s="23" t="str">
        <f>IF('【リユース】（問19～26）'!D259="","",'【リユース】（問19～26）'!D259)</f>
        <v/>
      </c>
      <c r="AGF7" s="23" t="str">
        <f>IF('【リユース】（問19～26）'!D260="","",'【リユース】（問19～26）'!D260)</f>
        <v/>
      </c>
      <c r="AGG7" s="23" t="str">
        <f>IF('【リユース】（問19～26）'!D261="","",'【リユース】（問19～26）'!D261)</f>
        <v/>
      </c>
      <c r="AGH7" s="23" t="str">
        <f>IF('【リユース】（問19～26）'!D262="","",'【リユース】（問19～26）'!D262)</f>
        <v/>
      </c>
      <c r="AGI7" s="23" t="str">
        <f>IF('【リユース】（問19～26）'!D263="","",'【リユース】（問19～26）'!D263)</f>
        <v/>
      </c>
      <c r="AGJ7" s="23" t="str">
        <f>IF('【リユース】（問19～26）'!D264="","",'【リユース】（問19～26）'!D264)</f>
        <v/>
      </c>
      <c r="AGK7" s="23" t="str">
        <f>IF('【リユース】（問19～26）'!D265="","",'【リユース】（問19～26）'!D265)</f>
        <v>　</v>
      </c>
      <c r="AGL7" s="21" t="str">
        <f>IF('【リユース】（問19～26）'!H265="","",'【リユース】（問19～26）'!H265)</f>
        <v/>
      </c>
      <c r="AGM7" s="21" t="str">
        <f>IF('【リユース】（問19～26）'!C270="","",'【リユース】（問19～26）'!C270)</f>
        <v/>
      </c>
      <c r="AGN7" s="21" t="str">
        <f>IF('【リユース】（問19～26）'!C275="","",'【リユース】（問19～26）'!C275)</f>
        <v/>
      </c>
      <c r="AGO7" s="21" t="str">
        <f>IF('【リユース】（問19～26）'!C280="","",'【リユース】（問19～26）'!C280)</f>
        <v/>
      </c>
      <c r="AGP7" s="21" t="str">
        <f>IF('【リユース】（問19～26）'!C285="","",'【リユース】（問19～26）'!C285)</f>
        <v/>
      </c>
      <c r="AGQ7" s="21" t="str">
        <f>IF('【リユース】（問19～26）'!C290="","",'【リユース】（問19～26）'!C290)</f>
        <v/>
      </c>
      <c r="AGR7" s="23" t="str">
        <f>IF('【リユース】（問19～26）'!C297="","",'【リユース】（問19～26）'!C297)</f>
        <v/>
      </c>
      <c r="AGS7" s="23" t="str">
        <f>IF('【リユース】（問19～26）'!C298="","",'【リユース】（問19～26）'!C298)</f>
        <v/>
      </c>
      <c r="AGT7" s="23" t="str">
        <f>IF('【リユース】（問19～26）'!C299="","",'【リユース】（問19～26）'!C299)</f>
        <v/>
      </c>
      <c r="AGU7" s="23" t="str">
        <f>IF('【リユース】（問19～26）'!C300="","",'【リユース】（問19～26）'!C300)</f>
        <v/>
      </c>
      <c r="AGV7" s="23" t="str">
        <f>IF('【リユース】（問19～26）'!C301="","",'【リユース】（問19～26）'!C301)</f>
        <v/>
      </c>
      <c r="AGW7" s="23" t="str">
        <f>IF('【リユース】（問19～26）'!C302="","",'【リユース】（問19～26）'!C302)</f>
        <v/>
      </c>
      <c r="AGX7" s="23" t="str">
        <f>IF('【リユース】（問19～26）'!C303="","",'【リユース】（問19～26）'!C303)</f>
        <v/>
      </c>
      <c r="AGY7" s="23" t="str">
        <f>IF('【リユース】（問19～26）'!C304="","",'【リユース】（問19～26）'!C304)</f>
        <v/>
      </c>
      <c r="AGZ7" s="23" t="str">
        <f>IF('【リユース】（問19～26）'!C305="","",'【リユース】（問19～26）'!C305)</f>
        <v/>
      </c>
      <c r="AHA7" s="23" t="str">
        <f>IF('【リユース】（問19～26）'!C306="","",'【リユース】（問19～26）'!C306)</f>
        <v/>
      </c>
      <c r="AHB7" s="23" t="str">
        <f>IF('【リユース】（問19～26）'!C307="","",'【リユース】（問19～26）'!C307)</f>
        <v/>
      </c>
      <c r="AHC7" s="23" t="str">
        <f>IF('【リユース】（問19～26）'!C308="","",'【リユース】（問19～26）'!C308)</f>
        <v/>
      </c>
      <c r="AHD7" s="23" t="str">
        <f>IF('【リユース】（問19～26）'!D311="","",'【リユース】（問19～26）'!D311)</f>
        <v/>
      </c>
      <c r="AHE7" s="21" t="str">
        <f>IF('【リユース】（問19～26）'!D319="","",'【リユース】（問19～26）'!D319)</f>
        <v/>
      </c>
      <c r="AHF7" s="23" t="str">
        <f>IF('【リユース】（問19～26）'!C323="","",'【リユース】（問19～26）'!C323)</f>
        <v/>
      </c>
      <c r="AHG7" s="23" t="str">
        <f>IF('【リユース】（問19～26）'!C324="","",'【リユース】（問19～26）'!C324)</f>
        <v/>
      </c>
      <c r="AHH7" s="23" t="str">
        <f>IF('【リユース】（問19～26）'!C325="","",'【リユース】（問19～26）'!C325)</f>
        <v/>
      </c>
      <c r="AHI7" s="23" t="str">
        <f>IF('【リユース】（問19～26）'!C326="","",'【リユース】（問19～26）'!C326)</f>
        <v/>
      </c>
      <c r="AHJ7" s="23" t="str">
        <f>IF('【リユース】（問19～26）'!C327="","",'【リユース】（問19～26）'!C327)</f>
        <v/>
      </c>
      <c r="AHK7" s="23" t="str">
        <f>IF('【リユース】（問19～26）'!C328="","",'【リユース】（問19～26）'!C328)</f>
        <v/>
      </c>
      <c r="AHL7" s="23" t="str">
        <f>IF('【リユース】（問19～26）'!C329="","",'【リユース】（問19～26）'!C329)</f>
        <v/>
      </c>
      <c r="AHM7" s="23" t="str">
        <f>IF('【リユース】（問19～26）'!C330="","",'【リユース】（問19～26）'!C330)</f>
        <v/>
      </c>
      <c r="AHN7" s="23" t="str">
        <f>IF('【リユース】（問19～26）'!C331="","",'【リユース】（問19～26）'!C331)</f>
        <v/>
      </c>
      <c r="AHO7" s="23" t="str">
        <f>IF('【リユース】（問19～26）'!C332="","",'【リユース】（問19～26）'!C332)</f>
        <v/>
      </c>
      <c r="AHP7" s="21" t="str">
        <f>IF('【リユース】（問19～26）'!E333="","",'【リユース】（問19～26）'!E333)</f>
        <v/>
      </c>
      <c r="AHQ7" s="33" t="str">
        <f>IF('チェックシート '!E5="","",'チェックシート '!E5)</f>
        <v>貴会社名を入力してください/部署名を入力してください/役職を入力してください/メールアドレスを入力してください/電話番号を入力してください/</v>
      </c>
      <c r="AHR7" s="33" t="str">
        <f>IF('チェックシート '!F5="","",'チェックシート '!F5)</f>
        <v/>
      </c>
      <c r="AHS7" s="33" t="str">
        <f>IF('チェックシート '!E6="","",'チェックシート '!E6)</f>
        <v>いずれか一つを選択してください/</v>
      </c>
      <c r="AHT7" s="33" t="str">
        <f>IF('チェックシート '!F6="","",'チェックシート '!F6)</f>
        <v/>
      </c>
      <c r="AHU7" s="33" t="str">
        <f>IF('チェックシート '!E7="","",'チェックシート '!E7)</f>
        <v/>
      </c>
      <c r="AHV7" s="33" t="str">
        <f>IF('チェックシート '!F7="","",'チェックシート '!F7)</f>
        <v/>
      </c>
      <c r="AHW7" s="33" t="str">
        <f>IF('チェックシート '!E8="","",'チェックシート '!E8)</f>
        <v>いずれか一つを選択してください/</v>
      </c>
      <c r="AHX7" s="33" t="str">
        <f>IF('チェックシート '!F8="","",'チェックシート '!F8)</f>
        <v/>
      </c>
      <c r="AHY7" s="33" t="str">
        <f>IF('チェックシート '!E9="","",'チェックシート '!E9)</f>
        <v/>
      </c>
      <c r="AHZ7" s="33" t="str">
        <f>IF('チェックシート '!F9="","",'チェックシート '!F9)</f>
        <v/>
      </c>
      <c r="AIA7" s="33" t="str">
        <f>IF('チェックシート '!E10="","",'チェックシート '!E10)</f>
        <v/>
      </c>
      <c r="AIB7" s="33" t="str">
        <f>IF('チェックシート '!F10="","",'チェックシート '!F10)</f>
        <v/>
      </c>
      <c r="AIC7" s="33" t="str">
        <f>IF('チェックシート '!E11="","",'チェックシート '!E11)</f>
        <v>開示についていずれかを選択してください/処理能力を向上される予定について、いずれかを選択してください/処理能力を向上される予定について、いずれかを選択してください/処理能力を向上される予定について、いずれかを選択してください/</v>
      </c>
      <c r="AID7" s="33" t="str">
        <f>IF('チェックシート '!F11="","",'チェックシート '!F11)</f>
        <v/>
      </c>
      <c r="AIE7" s="33" t="str">
        <f>IF('チェックシート '!E12="","",'チェックシート '!E12)</f>
        <v/>
      </c>
      <c r="AIF7" s="33" t="str">
        <f>IF('チェックシート '!F12="","",'チェックシート '!F12)</f>
        <v/>
      </c>
      <c r="AIG7" s="33" t="str">
        <f>IF('チェックシート '!E13="","",'チェックシート '!E13)</f>
        <v>いずれかを選択してください/いずれかを選択してください/いずれかを選択してください/いずれかを選択してください/いずれかを選択してください/いずれかを選択してください/いずれかを選択してください/いずれかを選択してください/いずれかを選択してください/いずれかを選択してください/いずれかを選択してください/</v>
      </c>
      <c r="AIH7" s="33" t="str">
        <f>IF('チェックシート '!F13="","",'チェックシート '!F13)</f>
        <v/>
      </c>
      <c r="AII7" s="33" t="str">
        <f>IF('チェックシート '!E14="","",'チェックシート '!E14)</f>
        <v>「枚」または「kg」を入力してください/</v>
      </c>
      <c r="AIJ7" s="33" t="str">
        <f>IF('チェックシート '!F14="","",'チェックシート '!F14)</f>
        <v/>
      </c>
      <c r="AIK7" s="33" t="str">
        <f>IF('チェックシート '!E15="","",'チェックシート '!E15)</f>
        <v/>
      </c>
      <c r="AIL7" s="33" t="str">
        <f>IF('チェックシート '!F15="","",'チェックシート '!F15)</f>
        <v/>
      </c>
      <c r="AIM7" s="33" t="str">
        <f>IF('チェックシート '!E16="","",'チェックシート '!E16)</f>
        <v>いずれか一つ以上選択してください/</v>
      </c>
      <c r="AIN7" s="33" t="str">
        <f>IF('チェックシート '!F16="","",'チェックシート '!F16)</f>
        <v/>
      </c>
      <c r="AIO7" s="33" t="str">
        <f>IF('チェックシート '!E17="","",'チェックシート '!E17)</f>
        <v>いずれかを選択してください/</v>
      </c>
      <c r="AIP7" s="33" t="str">
        <f>IF('チェックシート '!F17="","",'チェックシート '!F17)</f>
        <v/>
      </c>
      <c r="AIQ7" s="33" t="str">
        <f>IF('チェックシート '!E18="","",'チェックシート '!E18)</f>
        <v>いずれかを選択してください/</v>
      </c>
      <c r="AIR7" s="33" t="str">
        <f>IF('チェックシート '!F18="","",'チェックシート '!F18)</f>
        <v/>
      </c>
      <c r="AIS7" s="33" t="str">
        <f>IF('チェックシート '!E19="","",'チェックシート '!E19)</f>
        <v/>
      </c>
      <c r="AIT7" s="33" t="str">
        <f>IF('チェックシート '!F19="","",'チェックシート '!F19)</f>
        <v/>
      </c>
      <c r="AIU7" s="33" t="str">
        <f>IF('チェックシート '!E20="","",'チェックシート '!E20)</f>
        <v/>
      </c>
      <c r="AIV7" s="33" t="str">
        <f>IF('チェックシート '!F20="","",'チェックシート '!F20)</f>
        <v/>
      </c>
      <c r="AIW7" s="33" t="str">
        <f>IF('チェックシート '!E21="","",'チェックシート '!E21)</f>
        <v/>
      </c>
      <c r="AIX7" s="33" t="str">
        <f>IF('チェックシート '!F21="","",'チェックシート '!F21)</f>
        <v/>
      </c>
      <c r="AIY7" s="33" t="str">
        <f>IF('チェックシート '!E22="","",'チェックシート '!E22)</f>
        <v/>
      </c>
      <c r="AIZ7" s="33" t="str">
        <f>IF('チェックシート '!F22="","",'チェックシート '!F22)</f>
        <v/>
      </c>
      <c r="AJA7" s="33" t="str">
        <f>IF('チェックシート '!E23="","",'チェックシート '!E23)</f>
        <v/>
      </c>
      <c r="AJB7" s="33" t="str">
        <f>IF('チェックシート '!F23="","",'チェックシート '!F23)</f>
        <v/>
      </c>
      <c r="AJC7" s="33" t="str">
        <f>IF('チェックシート '!E24="","",'チェックシート '!E24)</f>
        <v>排出枚数を入力してください/排出枚数の合計を入力してください/</v>
      </c>
      <c r="AJD7" s="33" t="str">
        <f>IF('チェックシート '!F24="","",'チェックシート '!F24)</f>
        <v/>
      </c>
      <c r="AJE7" s="33" t="str">
        <f>IF('チェックシート '!E25="","",'チェックシート '!E25)</f>
        <v>排出量を入力してください/</v>
      </c>
      <c r="AJF7" s="33" t="str">
        <f>IF('チェックシート '!F25="","",'チェックシート '!F25)</f>
        <v/>
      </c>
      <c r="AJG7" s="33" t="str">
        <f>IF('チェックシート '!E26="","",'チェックシート '!E26)</f>
        <v/>
      </c>
      <c r="AJH7" s="33" t="str">
        <f>IF('チェックシート '!F26="","",'チェックシート '!F26)</f>
        <v/>
      </c>
      <c r="AJI7" s="33" t="str">
        <f>IF('チェックシート '!E27="","",'チェックシート '!E27)</f>
        <v>回答を選択してください/</v>
      </c>
      <c r="AJJ7" s="33" t="str">
        <f>IF('チェックシート '!F27="","",'チェックシート '!F27)</f>
        <v/>
      </c>
      <c r="AJK7" s="33" t="str">
        <f>IF('チェックシート '!E28="","",'チェックシート '!E28)</f>
        <v>中間処理費用を入力してください/</v>
      </c>
      <c r="AJL7" s="33" t="str">
        <f>IF('チェックシート '!F28="","",'チェックシート '!F28)</f>
        <v/>
      </c>
      <c r="AJM7" s="33" t="str">
        <f>IF('チェックシート '!E29="","",'チェックシート '!E29)</f>
        <v>公表の可否を選択してください/</v>
      </c>
      <c r="AJN7" s="33" t="str">
        <f>IF('チェックシート '!F29="","",'チェックシート '!F29)</f>
        <v/>
      </c>
      <c r="AJO7" s="33" t="str">
        <f>IF('チェックシート '!E30="","",'チェックシート '!E30)</f>
        <v>選択肢1.の影響度を1つ選択してください/選択肢2.の影響度を1つ選択してください/選択肢3.の影響度を1つ選択してください/選択肢4.の影響度を1つ選択してください/選択肢5.の影響度を1つ選択してください/選択肢6.の影響度を1つ選択してください/選択肢7-1.の影響度を1つ選択してください/選択肢7-2.の影響度を1つ選択してください/選択肢8.の影響度を1つ選択してください/選択肢9.の影響度を1つ選択してください/選択肢10.の影響度を1つ選択してください/選択肢11.の影響度を1つ選択してください/選択肢12.の影響度を1つ選択してください/選択肢13.の影響度を1つ選択してください/選択肢14.の影響度を1つ選択してください/選択肢15.の影響度を1つ選択してください/選択肢16.の影響度を1つ選択してください/</v>
      </c>
      <c r="AJP7" s="33" t="str">
        <f>IF('チェックシート '!F30="","",'チェックシート '!F30)</f>
        <v/>
      </c>
      <c r="AJQ7" s="33" t="str">
        <f>IF('チェックシート '!E31="","",'チェックシート '!E31)</f>
        <v>いずれか1つ選択してください/</v>
      </c>
      <c r="AJR7" s="33" t="str">
        <f>IF('チェックシート '!F31="","",'チェックシート '!F31)</f>
        <v/>
      </c>
      <c r="AJS7" s="33" t="str">
        <f>IF('チェックシート '!E32="","",'チェックシート '!E32)</f>
        <v/>
      </c>
      <c r="AJT7" s="33" t="str">
        <f>IF('チェックシート '!F32="","",'チェックシート '!F32)</f>
        <v/>
      </c>
      <c r="AJU7" s="33" t="str">
        <f>IF('チェックシート '!E33="","",'チェックシート '!E33)</f>
        <v/>
      </c>
      <c r="AJV7" s="33" t="str">
        <f>IF('チェックシート '!F33="","",'チェックシート '!F33)</f>
        <v/>
      </c>
      <c r="AJW7" s="33" t="str">
        <f>IF('チェックシート '!E34="","",'チェックシート '!E34)</f>
        <v/>
      </c>
      <c r="AJX7" s="33" t="str">
        <f>IF('チェックシート '!F34="","",'チェックシート '!F34)</f>
        <v/>
      </c>
      <c r="AJY7" s="33" t="str">
        <f>IF('チェックシート '!E35="","",'チェックシート '!E35)</f>
        <v/>
      </c>
      <c r="AJZ7" s="33" t="str">
        <f>IF('チェックシート '!F35="","",'チェックシート '!F35)</f>
        <v/>
      </c>
      <c r="AKA7" s="33" t="str">
        <f>IF('チェックシート '!E36="","",'チェックシート '!E36)</f>
        <v>いずれか1つ以上選択してください/</v>
      </c>
      <c r="AKB7" s="33" t="str">
        <f>IF('チェックシート '!F36="","",'チェックシート '!F36)</f>
        <v/>
      </c>
      <c r="AKC7" s="33" t="str">
        <f>IF('チェックシート '!E37="","",'チェックシート '!E37)</f>
        <v>収集運搬方法を選択してください/</v>
      </c>
      <c r="AKD7" s="33" t="str">
        <f>IF('チェックシート '!F37="","",'チェックシート '!F37)</f>
        <v/>
      </c>
      <c r="AKE7" s="33" t="str">
        <f>IF('チェックシート '!E38="","",'チェックシート '!E38)</f>
        <v>2023～2025年度で直近順に最大５つまで回答を記入してください/</v>
      </c>
      <c r="AKF7" s="33" t="str">
        <f>IF('チェックシート '!F38="","",'チェックシート '!F38)</f>
        <v/>
      </c>
      <c r="AKG7" s="33" t="str">
        <f>IF('チェックシート '!E39="","",'チェックシート '!E39)</f>
        <v>提出可否を選択してください/</v>
      </c>
      <c r="AKH7" s="33" t="str">
        <f>IF('チェックシート '!F39="","",'チェックシート '!F39)</f>
        <v/>
      </c>
      <c r="AKI7" s="33" t="str">
        <f>IF('チェックシート '!E40="","",'チェックシート '!E40)</f>
        <v>期間を選択してください/</v>
      </c>
      <c r="AKJ7" s="33" t="str">
        <f>IF('チェックシート '!F40="","",'チェックシート '!F40)</f>
        <v/>
      </c>
      <c r="AKK7" s="33" t="str">
        <f>IF('チェックシート '!E41="","",'チェックシート '!E41)</f>
        <v/>
      </c>
      <c r="AKL7" s="33" t="str">
        <f>IF('チェックシート '!F41="","",'チェックシート '!F41)</f>
        <v/>
      </c>
      <c r="AKM7" s="33" t="str">
        <f>IF('チェックシート '!E42="","",'チェックシート '!E42)</f>
        <v>収集運搬方法を選択してください/</v>
      </c>
      <c r="AKN7" s="33" t="str">
        <f>IF('チェックシート '!F42="","",'チェックシート '!F42)</f>
        <v/>
      </c>
      <c r="AKO7" s="33" t="str">
        <f>IF('チェックシート '!E43="","",'チェックシート '!E43)</f>
        <v>受入形態を選択してください/</v>
      </c>
      <c r="AKP7" s="33" t="str">
        <f>IF('チェックシート '!F43="","",'チェックシート '!F43)</f>
        <v/>
      </c>
      <c r="AKQ7" s="33" t="str">
        <f>IF('チェックシート '!E44="","",'チェックシート '!E44)</f>
        <v/>
      </c>
      <c r="AKR7" s="33" t="str">
        <f>IF('チェックシート '!F44="","",'チェックシート '!F44)</f>
        <v/>
      </c>
      <c r="AKS7" s="33" t="str">
        <f>IF('チェックシート '!E45="","",'チェックシート '!E45)</f>
        <v/>
      </c>
      <c r="AKT7" s="33" t="str">
        <f>IF('チェックシート '!F45="","",'チェックシート '!F45)</f>
        <v/>
      </c>
      <c r="AKU7" s="33" t="str">
        <f>IF('チェックシート '!E46="","",'チェックシート '!E46)</f>
        <v/>
      </c>
      <c r="AKV7" s="33" t="str">
        <f>IF('チェックシート '!F46="","",'チェックシート '!F46)</f>
        <v/>
      </c>
      <c r="AKW7" s="33" t="str">
        <f>IF('チェックシート '!E47="","",'チェックシート '!E47)</f>
        <v/>
      </c>
      <c r="AKX7" s="33" t="str">
        <f>IF('チェックシート '!F47="","",'チェックシート '!F47)</f>
        <v/>
      </c>
      <c r="AKY7" s="33" t="str">
        <f>IF('チェックシート '!E48="","",'チェックシート '!E48)</f>
        <v/>
      </c>
      <c r="AKZ7" s="33" t="str">
        <f>IF('チェックシート '!F48="","",'チェックシート '!F48)</f>
        <v/>
      </c>
      <c r="ALA7" s="33" t="str">
        <f>IF('チェックシート '!E49="","",'チェックシート '!E49)</f>
        <v/>
      </c>
      <c r="ALB7" s="33" t="str">
        <f>IF('チェックシート '!F49="","",'チェックシート '!F49)</f>
        <v/>
      </c>
      <c r="ALC7" s="33" t="str">
        <f>IF('チェックシート '!E50="","",'チェックシート '!E50)</f>
        <v/>
      </c>
      <c r="ALD7" s="33" t="str">
        <f>IF('チェックシート '!F50="","",'チェックシート '!F50)</f>
        <v/>
      </c>
      <c r="ALE7" s="33" t="str">
        <f>IF('チェックシート '!E51="","",'チェックシート '!E51)</f>
        <v/>
      </c>
      <c r="ALF7" s="33" t="str">
        <f>IF('チェックシート '!F51="","",'チェックシート '!F51)</f>
        <v/>
      </c>
      <c r="ALG7" s="33" t="str">
        <f>IF('チェックシート '!E52="","",'チェックシート '!E52)</f>
        <v/>
      </c>
      <c r="ALH7" s="33" t="str">
        <f>IF('チェックシート '!F52="","",'チェックシート '!F52)</f>
        <v/>
      </c>
      <c r="ALI7" s="33" t="str">
        <f>IF('チェックシート '!E53="","",'チェックシート '!E53)</f>
        <v/>
      </c>
      <c r="ALJ7" s="33" t="str">
        <f>IF('チェックシート '!F53="","",'チェックシート '!F53)</f>
        <v/>
      </c>
      <c r="ALK7" s="33" t="str">
        <f>IF('チェックシート '!E54="","",'チェックシート '!E54)</f>
        <v/>
      </c>
      <c r="ALL7" s="33" t="str">
        <f>IF('チェックシート '!F54="","",'チェックシート '!F54)</f>
        <v/>
      </c>
      <c r="ALM7" s="33" t="str">
        <f>IF('チェックシート '!E55="","",'チェックシート '!E55)</f>
        <v/>
      </c>
      <c r="ALN7" s="33" t="str">
        <f>IF('チェックシート '!F55="","",'チェックシート '!F55)</f>
        <v/>
      </c>
      <c r="ALO7" s="33" t="str">
        <f>IF('チェックシート '!E56="","",'チェックシート '!E56)</f>
        <v/>
      </c>
      <c r="ALP7" s="33" t="str">
        <f>IF('チェックシート '!F56="","",'チェックシート '!F56)</f>
        <v/>
      </c>
      <c r="ALQ7" s="33" t="str">
        <f>IF('チェックシート '!E57="","",'チェックシート '!E57)</f>
        <v/>
      </c>
      <c r="ALR7" s="33" t="str">
        <f>IF('チェックシート '!F57="","",'チェックシート '!F57)</f>
        <v/>
      </c>
      <c r="ALS7" s="33" t="str">
        <f>IF('チェックシート '!E58="","",'チェックシート '!E58)</f>
        <v/>
      </c>
      <c r="ALT7" s="33" t="str">
        <f>IF('チェックシート '!F58="","",'チェックシート '!F58)</f>
        <v/>
      </c>
      <c r="ALU7" s="33" t="str">
        <f>IF('チェックシート '!E59="","",'チェックシート '!E59)</f>
        <v/>
      </c>
      <c r="ALV7" s="33" t="str">
        <f>IF('チェックシート '!F59="","",'チェックシート '!F59)</f>
        <v/>
      </c>
      <c r="ALW7" s="33" t="str">
        <f>IF('チェックシート '!E60="","",'チェックシート '!E60)</f>
        <v>リユース不可時の対応を入力してください/</v>
      </c>
      <c r="ALX7" s="33" t="str">
        <f>IF('チェックシート '!F60="","",'チェックシート '!F60)</f>
        <v/>
      </c>
      <c r="ALY7" s="33" t="str">
        <f>IF('チェックシート '!E61="","",'チェックシート '!E61)</f>
        <v>いずれかを選択してください/</v>
      </c>
      <c r="ALZ7" s="33" t="str">
        <f>IF('チェックシート '!F61="","",'チェックシート '!F61)</f>
        <v/>
      </c>
      <c r="AMA7" s="33" t="str">
        <f>IF('チェックシート '!E62="","",'チェックシート '!E62)</f>
        <v>費用負担方法を選択してください/</v>
      </c>
      <c r="AMB7" s="33" t="str">
        <f>IF('チェックシート '!F62="","",'チェックシート '!F62)</f>
        <v/>
      </c>
      <c r="AMC7" s="33" t="str">
        <f>IF('チェックシート '!E63="","",'チェックシート '!E63)</f>
        <v>いずれか1つ以上選択してください/</v>
      </c>
      <c r="AMD7" s="33" t="str">
        <f>IF('チェックシート '!F63="","",'チェックシート '!F63)</f>
        <v/>
      </c>
    </row>
    <row r="8" spans="1:1018" s="7" customFormat="1" ht="14.25">
      <c r="PX8" s="8"/>
    </row>
    <row r="9" spans="1:1018" s="14" customFormat="1" ht="26.1" customHeight="1">
      <c r="A9" s="35" t="s">
        <v>1068</v>
      </c>
      <c r="B9" s="36" t="str">
        <f>IF(COUNTIF(B11:B13,"対象外")&gt;0,"",B7)</f>
        <v/>
      </c>
      <c r="C9" s="36" t="str">
        <f t="shared" ref="C9:BH9" si="0">IF(COUNTIF(C11:C13,"対象外")&gt;0,"",C7)</f>
        <v/>
      </c>
      <c r="D9" s="36" t="str">
        <f t="shared" si="0"/>
        <v/>
      </c>
      <c r="E9" s="36" t="str">
        <f t="shared" si="0"/>
        <v/>
      </c>
      <c r="F9" s="37" t="str">
        <f t="shared" si="0"/>
        <v/>
      </c>
      <c r="G9" s="23" t="str">
        <f t="shared" si="0"/>
        <v/>
      </c>
      <c r="H9" s="21" t="str">
        <f t="shared" si="0"/>
        <v/>
      </c>
      <c r="I9" s="25" t="str">
        <f t="shared" si="0"/>
        <v/>
      </c>
      <c r="J9" s="25" t="str">
        <f t="shared" si="0"/>
        <v/>
      </c>
      <c r="K9" s="25" t="str">
        <f t="shared" si="0"/>
        <v/>
      </c>
      <c r="L9" s="25" t="str">
        <f t="shared" si="0"/>
        <v/>
      </c>
      <c r="M9" s="25" t="str">
        <f t="shared" si="0"/>
        <v/>
      </c>
      <c r="N9" s="25" t="str">
        <f t="shared" si="0"/>
        <v/>
      </c>
      <c r="O9" s="25" t="str">
        <f t="shared" si="0"/>
        <v/>
      </c>
      <c r="P9" s="25" t="str">
        <f t="shared" si="0"/>
        <v/>
      </c>
      <c r="Q9" s="25" t="str">
        <f t="shared" si="0"/>
        <v/>
      </c>
      <c r="R9" s="25" t="str">
        <f t="shared" si="0"/>
        <v/>
      </c>
      <c r="S9" s="25" t="str">
        <f t="shared" si="0"/>
        <v/>
      </c>
      <c r="T9" s="21" t="str">
        <f t="shared" si="0"/>
        <v/>
      </c>
      <c r="U9" s="21" t="str">
        <f t="shared" si="0"/>
        <v/>
      </c>
      <c r="V9" s="23" t="str">
        <f t="shared" si="0"/>
        <v/>
      </c>
      <c r="W9" s="23" t="str">
        <f t="shared" si="0"/>
        <v/>
      </c>
      <c r="X9" s="23" t="str">
        <f t="shared" si="0"/>
        <v/>
      </c>
      <c r="Y9" s="23" t="str">
        <f t="shared" si="0"/>
        <v/>
      </c>
      <c r="Z9" s="21" t="str">
        <f t="shared" si="0"/>
        <v/>
      </c>
      <c r="AA9" s="21" t="str">
        <f t="shared" si="0"/>
        <v/>
      </c>
      <c r="AB9" s="21" t="str">
        <f t="shared" si="0"/>
        <v/>
      </c>
      <c r="AC9" s="23" t="str">
        <f t="shared" si="0"/>
        <v/>
      </c>
      <c r="AD9" s="23" t="str">
        <f t="shared" si="0"/>
        <v/>
      </c>
      <c r="AE9" s="23" t="str">
        <f t="shared" si="0"/>
        <v/>
      </c>
      <c r="AF9" s="23" t="str">
        <f t="shared" si="0"/>
        <v/>
      </c>
      <c r="AG9" s="38" t="str">
        <f t="shared" si="0"/>
        <v/>
      </c>
      <c r="AH9" s="38" t="str">
        <f t="shared" si="0"/>
        <v/>
      </c>
      <c r="AI9" s="38" t="str">
        <f t="shared" si="0"/>
        <v/>
      </c>
      <c r="AJ9" s="38" t="str">
        <f t="shared" si="0"/>
        <v/>
      </c>
      <c r="AK9" s="38" t="str">
        <f t="shared" si="0"/>
        <v/>
      </c>
      <c r="AL9" s="36" t="str">
        <f t="shared" si="0"/>
        <v/>
      </c>
      <c r="AM9" s="38" t="str">
        <f t="shared" si="0"/>
        <v/>
      </c>
      <c r="AN9" s="38" t="str">
        <f t="shared" si="0"/>
        <v/>
      </c>
      <c r="AO9" s="36" t="str">
        <f t="shared" si="0"/>
        <v/>
      </c>
      <c r="AP9" s="38" t="str">
        <f t="shared" si="0"/>
        <v/>
      </c>
      <c r="AQ9" s="38" t="str">
        <f t="shared" si="0"/>
        <v/>
      </c>
      <c r="AR9" s="36" t="str">
        <f t="shared" si="0"/>
        <v/>
      </c>
      <c r="AS9" s="39">
        <f t="shared" si="0"/>
        <v>0</v>
      </c>
      <c r="AT9" s="39">
        <f t="shared" si="0"/>
        <v>0</v>
      </c>
      <c r="AU9" s="38" t="str">
        <f t="shared" si="0"/>
        <v/>
      </c>
      <c r="AV9" s="38" t="str">
        <f t="shared" si="0"/>
        <v/>
      </c>
      <c r="AW9" s="38" t="str">
        <f t="shared" si="0"/>
        <v/>
      </c>
      <c r="AX9" s="38" t="str">
        <f t="shared" si="0"/>
        <v/>
      </c>
      <c r="AY9" s="38" t="str">
        <f t="shared" si="0"/>
        <v/>
      </c>
      <c r="AZ9" s="38" t="str">
        <f t="shared" si="0"/>
        <v/>
      </c>
      <c r="BA9" s="38" t="str">
        <f t="shared" si="0"/>
        <v/>
      </c>
      <c r="BB9" s="38" t="str">
        <f t="shared" si="0"/>
        <v/>
      </c>
      <c r="BC9" s="38" t="str">
        <f t="shared" si="0"/>
        <v/>
      </c>
      <c r="BD9" s="38" t="str">
        <f t="shared" si="0"/>
        <v/>
      </c>
      <c r="BE9" s="36" t="str">
        <f t="shared" si="0"/>
        <v/>
      </c>
      <c r="BF9" s="38" t="str">
        <f t="shared" si="0"/>
        <v/>
      </c>
      <c r="BG9" s="38" t="str">
        <f t="shared" si="0"/>
        <v/>
      </c>
      <c r="BH9" s="38" t="str">
        <f t="shared" si="0"/>
        <v/>
      </c>
      <c r="BI9" s="38" t="str">
        <f t="shared" ref="BI9:DT9" si="1">IF(COUNTIF(BI11:BI13,"対象外")&gt;0,"",BI7)</f>
        <v/>
      </c>
      <c r="BJ9" s="38" t="str">
        <f t="shared" si="1"/>
        <v/>
      </c>
      <c r="BK9" s="38" t="str">
        <f t="shared" si="1"/>
        <v/>
      </c>
      <c r="BL9" s="38" t="str">
        <f t="shared" si="1"/>
        <v/>
      </c>
      <c r="BM9" s="38" t="str">
        <f t="shared" si="1"/>
        <v/>
      </c>
      <c r="BN9" s="21" t="str">
        <f t="shared" si="1"/>
        <v/>
      </c>
      <c r="BO9" s="21" t="str">
        <f t="shared" si="1"/>
        <v/>
      </c>
      <c r="BP9" s="21" t="str">
        <f t="shared" si="1"/>
        <v/>
      </c>
      <c r="BQ9" s="23" t="str">
        <f t="shared" si="1"/>
        <v/>
      </c>
      <c r="BR9" s="23" t="str">
        <f t="shared" si="1"/>
        <v/>
      </c>
      <c r="BS9" s="23" t="str">
        <f t="shared" si="1"/>
        <v/>
      </c>
      <c r="BT9" s="23" t="str">
        <f t="shared" si="1"/>
        <v/>
      </c>
      <c r="BU9" s="38" t="str">
        <f t="shared" si="1"/>
        <v/>
      </c>
      <c r="BV9" s="38" t="str">
        <f t="shared" si="1"/>
        <v/>
      </c>
      <c r="BW9" s="38" t="str">
        <f t="shared" si="1"/>
        <v/>
      </c>
      <c r="BX9" s="38" t="str">
        <f t="shared" si="1"/>
        <v/>
      </c>
      <c r="BY9" s="38" t="str">
        <f t="shared" si="1"/>
        <v/>
      </c>
      <c r="BZ9" s="36" t="str">
        <f t="shared" si="1"/>
        <v/>
      </c>
      <c r="CA9" s="38" t="str">
        <f t="shared" si="1"/>
        <v/>
      </c>
      <c r="CB9" s="38" t="str">
        <f t="shared" si="1"/>
        <v/>
      </c>
      <c r="CC9" s="36" t="str">
        <f t="shared" si="1"/>
        <v/>
      </c>
      <c r="CD9" s="38" t="str">
        <f t="shared" si="1"/>
        <v/>
      </c>
      <c r="CE9" s="38" t="str">
        <f t="shared" si="1"/>
        <v/>
      </c>
      <c r="CF9" s="36" t="str">
        <f t="shared" si="1"/>
        <v/>
      </c>
      <c r="CG9" s="39">
        <f t="shared" si="1"/>
        <v>0</v>
      </c>
      <c r="CH9" s="39">
        <f t="shared" si="1"/>
        <v>0</v>
      </c>
      <c r="CI9" s="38" t="str">
        <f t="shared" si="1"/>
        <v/>
      </c>
      <c r="CJ9" s="38" t="str">
        <f t="shared" si="1"/>
        <v/>
      </c>
      <c r="CK9" s="38" t="str">
        <f t="shared" si="1"/>
        <v/>
      </c>
      <c r="CL9" s="38" t="str">
        <f t="shared" si="1"/>
        <v/>
      </c>
      <c r="CM9" s="38" t="str">
        <f t="shared" si="1"/>
        <v/>
      </c>
      <c r="CN9" s="38" t="str">
        <f t="shared" si="1"/>
        <v/>
      </c>
      <c r="CO9" s="38" t="str">
        <f t="shared" si="1"/>
        <v/>
      </c>
      <c r="CP9" s="38" t="str">
        <f t="shared" si="1"/>
        <v/>
      </c>
      <c r="CQ9" s="38" t="str">
        <f t="shared" si="1"/>
        <v/>
      </c>
      <c r="CR9" s="38" t="str">
        <f t="shared" si="1"/>
        <v/>
      </c>
      <c r="CS9" s="36" t="str">
        <f t="shared" si="1"/>
        <v/>
      </c>
      <c r="CT9" s="38" t="str">
        <f t="shared" si="1"/>
        <v/>
      </c>
      <c r="CU9" s="38" t="str">
        <f t="shared" si="1"/>
        <v/>
      </c>
      <c r="CV9" s="38" t="str">
        <f t="shared" si="1"/>
        <v/>
      </c>
      <c r="CW9" s="38" t="str">
        <f t="shared" si="1"/>
        <v/>
      </c>
      <c r="CX9" s="38" t="str">
        <f t="shared" si="1"/>
        <v/>
      </c>
      <c r="CY9" s="38" t="str">
        <f t="shared" si="1"/>
        <v/>
      </c>
      <c r="CZ9" s="38" t="str">
        <f t="shared" si="1"/>
        <v/>
      </c>
      <c r="DA9" s="38" t="str">
        <f t="shared" si="1"/>
        <v/>
      </c>
      <c r="DB9" s="21" t="str">
        <f t="shared" si="1"/>
        <v/>
      </c>
      <c r="DC9" s="21" t="str">
        <f t="shared" si="1"/>
        <v/>
      </c>
      <c r="DD9" s="21" t="str">
        <f t="shared" si="1"/>
        <v/>
      </c>
      <c r="DE9" s="23" t="str">
        <f t="shared" si="1"/>
        <v/>
      </c>
      <c r="DF9" s="23" t="str">
        <f t="shared" si="1"/>
        <v/>
      </c>
      <c r="DG9" s="23" t="str">
        <f t="shared" si="1"/>
        <v/>
      </c>
      <c r="DH9" s="23" t="str">
        <f t="shared" si="1"/>
        <v/>
      </c>
      <c r="DI9" s="38" t="str">
        <f t="shared" si="1"/>
        <v/>
      </c>
      <c r="DJ9" s="38" t="str">
        <f t="shared" si="1"/>
        <v/>
      </c>
      <c r="DK9" s="38" t="str">
        <f t="shared" si="1"/>
        <v/>
      </c>
      <c r="DL9" s="38" t="str">
        <f t="shared" si="1"/>
        <v/>
      </c>
      <c r="DM9" s="38" t="str">
        <f t="shared" si="1"/>
        <v/>
      </c>
      <c r="DN9" s="36" t="str">
        <f t="shared" si="1"/>
        <v/>
      </c>
      <c r="DO9" s="38" t="str">
        <f t="shared" si="1"/>
        <v/>
      </c>
      <c r="DP9" s="38" t="str">
        <f t="shared" si="1"/>
        <v/>
      </c>
      <c r="DQ9" s="36" t="str">
        <f t="shared" si="1"/>
        <v/>
      </c>
      <c r="DR9" s="38" t="str">
        <f t="shared" si="1"/>
        <v/>
      </c>
      <c r="DS9" s="38" t="str">
        <f t="shared" si="1"/>
        <v/>
      </c>
      <c r="DT9" s="36" t="str">
        <f t="shared" si="1"/>
        <v/>
      </c>
      <c r="DU9" s="39">
        <f t="shared" ref="DU9:GF9" si="2">IF(COUNTIF(DU11:DU13,"対象外")&gt;0,"",DU7)</f>
        <v>0</v>
      </c>
      <c r="DV9" s="39">
        <f t="shared" si="2"/>
        <v>0</v>
      </c>
      <c r="DW9" s="38" t="str">
        <f t="shared" si="2"/>
        <v/>
      </c>
      <c r="DX9" s="38" t="str">
        <f t="shared" si="2"/>
        <v/>
      </c>
      <c r="DY9" s="38" t="str">
        <f t="shared" si="2"/>
        <v/>
      </c>
      <c r="DZ9" s="38" t="str">
        <f t="shared" si="2"/>
        <v/>
      </c>
      <c r="EA9" s="38" t="str">
        <f t="shared" si="2"/>
        <v/>
      </c>
      <c r="EB9" s="38" t="str">
        <f t="shared" si="2"/>
        <v/>
      </c>
      <c r="EC9" s="38" t="str">
        <f t="shared" si="2"/>
        <v/>
      </c>
      <c r="ED9" s="38" t="str">
        <f t="shared" si="2"/>
        <v/>
      </c>
      <c r="EE9" s="38" t="str">
        <f t="shared" si="2"/>
        <v/>
      </c>
      <c r="EF9" s="38" t="str">
        <f t="shared" si="2"/>
        <v/>
      </c>
      <c r="EG9" s="38" t="str">
        <f t="shared" si="2"/>
        <v/>
      </c>
      <c r="EH9" s="38" t="str">
        <f t="shared" si="2"/>
        <v/>
      </c>
      <c r="EI9" s="38" t="str">
        <f t="shared" si="2"/>
        <v/>
      </c>
      <c r="EJ9" s="38" t="str">
        <f t="shared" si="2"/>
        <v/>
      </c>
      <c r="EK9" s="38" t="str">
        <f t="shared" si="2"/>
        <v/>
      </c>
      <c r="EL9" s="38" t="str">
        <f t="shared" si="2"/>
        <v/>
      </c>
      <c r="EM9" s="38" t="str">
        <f t="shared" si="2"/>
        <v/>
      </c>
      <c r="EN9" s="38" t="str">
        <f t="shared" si="2"/>
        <v/>
      </c>
      <c r="EO9" s="36" t="str">
        <f t="shared" si="2"/>
        <v/>
      </c>
      <c r="EP9" s="38" t="str">
        <f t="shared" si="2"/>
        <v/>
      </c>
      <c r="EQ9" s="38" t="str">
        <f t="shared" si="2"/>
        <v/>
      </c>
      <c r="ER9" s="38" t="str">
        <f t="shared" si="2"/>
        <v/>
      </c>
      <c r="ES9" s="38" t="str">
        <f t="shared" si="2"/>
        <v/>
      </c>
      <c r="ET9" s="38" t="str">
        <f t="shared" si="2"/>
        <v/>
      </c>
      <c r="EU9" s="38" t="str">
        <f t="shared" si="2"/>
        <v/>
      </c>
      <c r="EV9" s="38" t="str">
        <f t="shared" si="2"/>
        <v/>
      </c>
      <c r="EW9" s="38" t="str">
        <f t="shared" si="2"/>
        <v/>
      </c>
      <c r="EX9" s="38" t="str">
        <f t="shared" si="2"/>
        <v/>
      </c>
      <c r="EY9" s="38" t="str">
        <f t="shared" si="2"/>
        <v/>
      </c>
      <c r="EZ9" s="38" t="str">
        <f t="shared" si="2"/>
        <v/>
      </c>
      <c r="FA9" s="36" t="str">
        <f t="shared" si="2"/>
        <v/>
      </c>
      <c r="FB9" s="36" t="str">
        <f t="shared" si="2"/>
        <v/>
      </c>
      <c r="FC9" s="36" t="str">
        <f t="shared" si="2"/>
        <v/>
      </c>
      <c r="FD9" s="36" t="str">
        <f t="shared" si="2"/>
        <v/>
      </c>
      <c r="FE9" s="40" t="str">
        <f t="shared" si="2"/>
        <v/>
      </c>
      <c r="FF9" s="40" t="str">
        <f t="shared" si="2"/>
        <v/>
      </c>
      <c r="FG9" s="40" t="str">
        <f t="shared" si="2"/>
        <v/>
      </c>
      <c r="FH9" s="40" t="str">
        <f t="shared" si="2"/>
        <v/>
      </c>
      <c r="FI9" s="40" t="str">
        <f t="shared" si="2"/>
        <v/>
      </c>
      <c r="FJ9" s="40" t="str">
        <f t="shared" si="2"/>
        <v/>
      </c>
      <c r="FK9" s="40" t="str">
        <f t="shared" si="2"/>
        <v/>
      </c>
      <c r="FL9" s="40" t="str">
        <f t="shared" si="2"/>
        <v/>
      </c>
      <c r="FM9" s="40" t="str">
        <f t="shared" si="2"/>
        <v/>
      </c>
      <c r="FN9" s="40" t="str">
        <f t="shared" si="2"/>
        <v/>
      </c>
      <c r="FO9" s="40" t="str">
        <f t="shared" si="2"/>
        <v/>
      </c>
      <c r="FP9" s="40" t="str">
        <f t="shared" si="2"/>
        <v/>
      </c>
      <c r="FQ9" s="36" t="str">
        <f t="shared" si="2"/>
        <v/>
      </c>
      <c r="FR9" s="40" t="str">
        <f t="shared" si="2"/>
        <v/>
      </c>
      <c r="FS9" s="40" t="str">
        <f t="shared" si="2"/>
        <v/>
      </c>
      <c r="FT9" s="40" t="str">
        <f t="shared" si="2"/>
        <v/>
      </c>
      <c r="FU9" s="40" t="str">
        <f t="shared" si="2"/>
        <v/>
      </c>
      <c r="FV9" s="40" t="str">
        <f t="shared" si="2"/>
        <v/>
      </c>
      <c r="FW9" s="40" t="str">
        <f t="shared" si="2"/>
        <v/>
      </c>
      <c r="FX9" s="40" t="str">
        <f t="shared" si="2"/>
        <v/>
      </c>
      <c r="FY9" s="40" t="str">
        <f t="shared" si="2"/>
        <v/>
      </c>
      <c r="FZ9" s="40" t="str">
        <f t="shared" si="2"/>
        <v/>
      </c>
      <c r="GA9" s="40" t="str">
        <f t="shared" si="2"/>
        <v/>
      </c>
      <c r="GB9" s="40" t="str">
        <f t="shared" si="2"/>
        <v/>
      </c>
      <c r="GC9" s="40" t="str">
        <f t="shared" si="2"/>
        <v/>
      </c>
      <c r="GD9" s="40" t="str">
        <f t="shared" si="2"/>
        <v/>
      </c>
      <c r="GE9" s="40" t="str">
        <f t="shared" si="2"/>
        <v/>
      </c>
      <c r="GF9" s="40" t="str">
        <f t="shared" si="2"/>
        <v/>
      </c>
      <c r="GG9" s="40" t="str">
        <f t="shared" ref="GG9:IR9" si="3">IF(COUNTIF(GG11:GG13,"対象外")&gt;0,"",GG7)</f>
        <v/>
      </c>
      <c r="GH9" s="40" t="str">
        <f t="shared" si="3"/>
        <v/>
      </c>
      <c r="GI9" s="40" t="str">
        <f t="shared" si="3"/>
        <v/>
      </c>
      <c r="GJ9" s="40" t="str">
        <f t="shared" si="3"/>
        <v/>
      </c>
      <c r="GK9" s="40" t="str">
        <f t="shared" si="3"/>
        <v/>
      </c>
      <c r="GL9" s="40" t="str">
        <f t="shared" si="3"/>
        <v/>
      </c>
      <c r="GM9" s="40" t="str">
        <f t="shared" si="3"/>
        <v/>
      </c>
      <c r="GN9" s="40" t="str">
        <f t="shared" si="3"/>
        <v/>
      </c>
      <c r="GO9" s="40" t="str">
        <f t="shared" si="3"/>
        <v/>
      </c>
      <c r="GP9" s="40" t="str">
        <f t="shared" si="3"/>
        <v/>
      </c>
      <c r="GQ9" s="40" t="str">
        <f t="shared" si="3"/>
        <v/>
      </c>
      <c r="GR9" s="40" t="str">
        <f t="shared" si="3"/>
        <v/>
      </c>
      <c r="GS9" s="40" t="str">
        <f t="shared" si="3"/>
        <v/>
      </c>
      <c r="GT9" s="40" t="str">
        <f t="shared" si="3"/>
        <v/>
      </c>
      <c r="GU9" s="40" t="str">
        <f t="shared" si="3"/>
        <v/>
      </c>
      <c r="GV9" s="40" t="str">
        <f t="shared" si="3"/>
        <v/>
      </c>
      <c r="GW9" s="40" t="str">
        <f t="shared" si="3"/>
        <v/>
      </c>
      <c r="GX9" s="40" t="str">
        <f t="shared" si="3"/>
        <v/>
      </c>
      <c r="GY9" s="40" t="str">
        <f t="shared" si="3"/>
        <v/>
      </c>
      <c r="GZ9" s="40" t="str">
        <f t="shared" si="3"/>
        <v/>
      </c>
      <c r="HA9" s="40" t="str">
        <f t="shared" si="3"/>
        <v/>
      </c>
      <c r="HB9" s="40" t="str">
        <f t="shared" si="3"/>
        <v/>
      </c>
      <c r="HC9" s="40" t="str">
        <f t="shared" si="3"/>
        <v/>
      </c>
      <c r="HD9" s="40" t="str">
        <f t="shared" si="3"/>
        <v/>
      </c>
      <c r="HE9" s="40" t="str">
        <f t="shared" si="3"/>
        <v/>
      </c>
      <c r="HF9" s="40" t="str">
        <f t="shared" si="3"/>
        <v/>
      </c>
      <c r="HG9" s="40" t="str">
        <f t="shared" si="3"/>
        <v/>
      </c>
      <c r="HH9" s="40" t="str">
        <f t="shared" si="3"/>
        <v/>
      </c>
      <c r="HI9" s="40" t="str">
        <f t="shared" si="3"/>
        <v/>
      </c>
      <c r="HJ9" s="40" t="str">
        <f t="shared" si="3"/>
        <v/>
      </c>
      <c r="HK9" s="40" t="str">
        <f t="shared" si="3"/>
        <v/>
      </c>
      <c r="HL9" s="40" t="str">
        <f t="shared" si="3"/>
        <v/>
      </c>
      <c r="HM9" s="40" t="str">
        <f t="shared" si="3"/>
        <v/>
      </c>
      <c r="HN9" s="40" t="str">
        <f t="shared" si="3"/>
        <v/>
      </c>
      <c r="HO9" s="40" t="str">
        <f t="shared" si="3"/>
        <v/>
      </c>
      <c r="HP9" s="40" t="str">
        <f t="shared" si="3"/>
        <v/>
      </c>
      <c r="HQ9" s="40" t="str">
        <f t="shared" si="3"/>
        <v/>
      </c>
      <c r="HR9" s="40" t="str">
        <f t="shared" si="3"/>
        <v/>
      </c>
      <c r="HS9" s="40" t="str">
        <f t="shared" si="3"/>
        <v/>
      </c>
      <c r="HT9" s="40" t="str">
        <f t="shared" si="3"/>
        <v/>
      </c>
      <c r="HU9" s="40" t="str">
        <f t="shared" si="3"/>
        <v/>
      </c>
      <c r="HV9" s="40" t="str">
        <f t="shared" si="3"/>
        <v/>
      </c>
      <c r="HW9" s="40" t="str">
        <f t="shared" si="3"/>
        <v/>
      </c>
      <c r="HX9" s="40" t="str">
        <f t="shared" si="3"/>
        <v/>
      </c>
      <c r="HY9" s="40" t="str">
        <f t="shared" si="3"/>
        <v/>
      </c>
      <c r="HZ9" s="40" t="str">
        <f t="shared" si="3"/>
        <v/>
      </c>
      <c r="IA9" s="40" t="str">
        <f t="shared" si="3"/>
        <v/>
      </c>
      <c r="IB9" s="40" t="str">
        <f t="shared" si="3"/>
        <v/>
      </c>
      <c r="IC9" s="40" t="str">
        <f t="shared" si="3"/>
        <v/>
      </c>
      <c r="ID9" s="40" t="str">
        <f t="shared" si="3"/>
        <v/>
      </c>
      <c r="IE9" s="40" t="str">
        <f t="shared" si="3"/>
        <v/>
      </c>
      <c r="IF9" s="40" t="str">
        <f t="shared" si="3"/>
        <v/>
      </c>
      <c r="IG9" s="40" t="str">
        <f t="shared" si="3"/>
        <v/>
      </c>
      <c r="IH9" s="40" t="str">
        <f t="shared" si="3"/>
        <v/>
      </c>
      <c r="II9" s="40" t="str">
        <f t="shared" si="3"/>
        <v/>
      </c>
      <c r="IJ9" s="40" t="str">
        <f t="shared" si="3"/>
        <v/>
      </c>
      <c r="IK9" s="40" t="str">
        <f t="shared" si="3"/>
        <v/>
      </c>
      <c r="IL9" s="40" t="str">
        <f t="shared" si="3"/>
        <v/>
      </c>
      <c r="IM9" s="40" t="str">
        <f t="shared" si="3"/>
        <v/>
      </c>
      <c r="IN9" s="40" t="str">
        <f t="shared" si="3"/>
        <v/>
      </c>
      <c r="IO9" s="40" t="str">
        <f t="shared" si="3"/>
        <v/>
      </c>
      <c r="IP9" s="40" t="str">
        <f t="shared" si="3"/>
        <v/>
      </c>
      <c r="IQ9" s="40" t="str">
        <f t="shared" si="3"/>
        <v/>
      </c>
      <c r="IR9" s="40" t="str">
        <f t="shared" si="3"/>
        <v/>
      </c>
      <c r="IS9" s="40" t="str">
        <f t="shared" ref="IS9:LD9" si="4">IF(COUNTIF(IS11:IS13,"対象外")&gt;0,"",IS7)</f>
        <v/>
      </c>
      <c r="IT9" s="40" t="str">
        <f t="shared" si="4"/>
        <v/>
      </c>
      <c r="IU9" s="40" t="str">
        <f t="shared" si="4"/>
        <v/>
      </c>
      <c r="IV9" s="40" t="str">
        <f t="shared" si="4"/>
        <v/>
      </c>
      <c r="IW9" s="40" t="str">
        <f t="shared" si="4"/>
        <v/>
      </c>
      <c r="IX9" s="40" t="str">
        <f t="shared" si="4"/>
        <v/>
      </c>
      <c r="IY9" s="40" t="str">
        <f t="shared" si="4"/>
        <v/>
      </c>
      <c r="IZ9" s="40" t="str">
        <f t="shared" si="4"/>
        <v/>
      </c>
      <c r="JA9" s="40" t="str">
        <f t="shared" si="4"/>
        <v/>
      </c>
      <c r="JB9" s="40" t="str">
        <f t="shared" si="4"/>
        <v/>
      </c>
      <c r="JC9" s="40" t="str">
        <f t="shared" si="4"/>
        <v/>
      </c>
      <c r="JD9" s="40" t="str">
        <f t="shared" si="4"/>
        <v/>
      </c>
      <c r="JE9" s="40" t="str">
        <f t="shared" si="4"/>
        <v/>
      </c>
      <c r="JF9" s="40" t="str">
        <f t="shared" si="4"/>
        <v/>
      </c>
      <c r="JG9" s="40" t="str">
        <f t="shared" si="4"/>
        <v/>
      </c>
      <c r="JH9" s="40" t="str">
        <f t="shared" si="4"/>
        <v/>
      </c>
      <c r="JI9" s="40" t="str">
        <f t="shared" si="4"/>
        <v/>
      </c>
      <c r="JJ9" s="40" t="str">
        <f t="shared" si="4"/>
        <v/>
      </c>
      <c r="JK9" s="40" t="str">
        <f t="shared" si="4"/>
        <v/>
      </c>
      <c r="JL9" s="40" t="str">
        <f t="shared" si="4"/>
        <v/>
      </c>
      <c r="JM9" s="40" t="str">
        <f t="shared" si="4"/>
        <v/>
      </c>
      <c r="JN9" s="36" t="str">
        <f t="shared" si="4"/>
        <v/>
      </c>
      <c r="JO9" s="40" t="str">
        <f t="shared" si="4"/>
        <v/>
      </c>
      <c r="JP9" s="40" t="str">
        <f t="shared" si="4"/>
        <v/>
      </c>
      <c r="JQ9" s="40" t="str">
        <f t="shared" si="4"/>
        <v/>
      </c>
      <c r="JR9" s="40" t="str">
        <f t="shared" si="4"/>
        <v/>
      </c>
      <c r="JS9" s="40" t="str">
        <f t="shared" si="4"/>
        <v/>
      </c>
      <c r="JT9" s="40" t="str">
        <f t="shared" si="4"/>
        <v/>
      </c>
      <c r="JU9" s="40" t="str">
        <f t="shared" si="4"/>
        <v/>
      </c>
      <c r="JV9" s="40" t="str">
        <f t="shared" si="4"/>
        <v/>
      </c>
      <c r="JW9" s="40" t="str">
        <f t="shared" si="4"/>
        <v/>
      </c>
      <c r="JX9" s="40" t="str">
        <f t="shared" si="4"/>
        <v/>
      </c>
      <c r="JY9" s="39">
        <f t="shared" si="4"/>
        <v>0</v>
      </c>
      <c r="JZ9" s="39">
        <f t="shared" si="4"/>
        <v>0</v>
      </c>
      <c r="KA9" s="39">
        <f t="shared" si="4"/>
        <v>0</v>
      </c>
      <c r="KB9" s="39">
        <f t="shared" si="4"/>
        <v>0</v>
      </c>
      <c r="KC9" s="39">
        <f t="shared" si="4"/>
        <v>0</v>
      </c>
      <c r="KD9" s="39">
        <f t="shared" si="4"/>
        <v>0</v>
      </c>
      <c r="KE9" s="39">
        <f t="shared" si="4"/>
        <v>0</v>
      </c>
      <c r="KF9" s="39">
        <f t="shared" si="4"/>
        <v>0</v>
      </c>
      <c r="KG9" s="39">
        <f t="shared" si="4"/>
        <v>0</v>
      </c>
      <c r="KH9" s="39">
        <f t="shared" si="4"/>
        <v>0</v>
      </c>
      <c r="KI9" s="36" t="str">
        <f t="shared" si="4"/>
        <v/>
      </c>
      <c r="KJ9" s="39">
        <f t="shared" si="4"/>
        <v>0</v>
      </c>
      <c r="KK9" s="39">
        <f t="shared" si="4"/>
        <v>0</v>
      </c>
      <c r="KL9" s="40" t="str">
        <f t="shared" si="4"/>
        <v/>
      </c>
      <c r="KM9" s="40" t="str">
        <f t="shared" si="4"/>
        <v/>
      </c>
      <c r="KN9" s="41" t="str">
        <f t="shared" si="4"/>
        <v>-</v>
      </c>
      <c r="KO9" s="41" t="str">
        <f t="shared" si="4"/>
        <v>-</v>
      </c>
      <c r="KP9" s="40" t="str">
        <f t="shared" si="4"/>
        <v/>
      </c>
      <c r="KQ9" s="40" t="str">
        <f t="shared" si="4"/>
        <v/>
      </c>
      <c r="KR9" s="40" t="str">
        <f t="shared" si="4"/>
        <v/>
      </c>
      <c r="KS9" s="40" t="str">
        <f t="shared" si="4"/>
        <v/>
      </c>
      <c r="KT9" s="40" t="str">
        <f t="shared" si="4"/>
        <v/>
      </c>
      <c r="KU9" s="40" t="str">
        <f t="shared" si="4"/>
        <v/>
      </c>
      <c r="KV9" s="39">
        <f t="shared" si="4"/>
        <v>0</v>
      </c>
      <c r="KW9" s="39">
        <f t="shared" si="4"/>
        <v>0</v>
      </c>
      <c r="KX9" s="40" t="str">
        <f t="shared" si="4"/>
        <v/>
      </c>
      <c r="KY9" s="40" t="str">
        <f t="shared" si="4"/>
        <v/>
      </c>
      <c r="KZ9" s="41" t="str">
        <f t="shared" si="4"/>
        <v>-</v>
      </c>
      <c r="LA9" s="41" t="str">
        <f t="shared" si="4"/>
        <v>-</v>
      </c>
      <c r="LB9" s="40" t="str">
        <f t="shared" si="4"/>
        <v/>
      </c>
      <c r="LC9" s="40" t="str">
        <f t="shared" si="4"/>
        <v/>
      </c>
      <c r="LD9" s="40" t="str">
        <f t="shared" si="4"/>
        <v/>
      </c>
      <c r="LE9" s="40" t="str">
        <f t="shared" ref="LE9:NP9" si="5">IF(COUNTIF(LE11:LE13,"対象外")&gt;0,"",LE7)</f>
        <v/>
      </c>
      <c r="LF9" s="40" t="str">
        <f t="shared" si="5"/>
        <v/>
      </c>
      <c r="LG9" s="40" t="str">
        <f t="shared" si="5"/>
        <v/>
      </c>
      <c r="LH9" s="39">
        <f t="shared" si="5"/>
        <v>0</v>
      </c>
      <c r="LI9" s="39">
        <f t="shared" si="5"/>
        <v>0</v>
      </c>
      <c r="LJ9" s="40" t="str">
        <f t="shared" si="5"/>
        <v/>
      </c>
      <c r="LK9" s="40" t="str">
        <f t="shared" si="5"/>
        <v/>
      </c>
      <c r="LL9" s="40" t="str">
        <f t="shared" si="5"/>
        <v/>
      </c>
      <c r="LM9" s="40" t="str">
        <f t="shared" si="5"/>
        <v/>
      </c>
      <c r="LN9" s="40" t="str">
        <f t="shared" si="5"/>
        <v/>
      </c>
      <c r="LO9" s="40" t="str">
        <f t="shared" si="5"/>
        <v/>
      </c>
      <c r="LP9" s="40" t="str">
        <f t="shared" si="5"/>
        <v/>
      </c>
      <c r="LQ9" s="40" t="str">
        <f t="shared" si="5"/>
        <v/>
      </c>
      <c r="LR9" s="40" t="str">
        <f t="shared" si="5"/>
        <v/>
      </c>
      <c r="LS9" s="40" t="str">
        <f t="shared" si="5"/>
        <v/>
      </c>
      <c r="LT9" s="39">
        <f t="shared" si="5"/>
        <v>0</v>
      </c>
      <c r="LU9" s="39">
        <f t="shared" si="5"/>
        <v>0</v>
      </c>
      <c r="LV9" s="38" t="str">
        <f t="shared" si="5"/>
        <v/>
      </c>
      <c r="LW9" s="38" t="str">
        <f t="shared" si="5"/>
        <v/>
      </c>
      <c r="LX9" s="38" t="str">
        <f t="shared" si="5"/>
        <v/>
      </c>
      <c r="LY9" s="38" t="str">
        <f t="shared" si="5"/>
        <v/>
      </c>
      <c r="LZ9" s="38" t="str">
        <f t="shared" si="5"/>
        <v/>
      </c>
      <c r="MA9" s="38" t="str">
        <f t="shared" si="5"/>
        <v/>
      </c>
      <c r="MB9" s="38" t="str">
        <f t="shared" si="5"/>
        <v/>
      </c>
      <c r="MC9" s="38" t="str">
        <f t="shared" si="5"/>
        <v/>
      </c>
      <c r="MD9" s="38" t="str">
        <f t="shared" si="5"/>
        <v/>
      </c>
      <c r="ME9" s="38" t="str">
        <f t="shared" si="5"/>
        <v/>
      </c>
      <c r="MF9" s="36" t="str">
        <f t="shared" si="5"/>
        <v/>
      </c>
      <c r="MG9" s="38" t="str">
        <f t="shared" si="5"/>
        <v/>
      </c>
      <c r="MH9" s="36" t="str">
        <f t="shared" si="5"/>
        <v/>
      </c>
      <c r="MI9" s="38" t="str">
        <f t="shared" si="5"/>
        <v/>
      </c>
      <c r="MJ9" s="38" t="str">
        <f t="shared" si="5"/>
        <v/>
      </c>
      <c r="MK9" s="38" t="str">
        <f t="shared" si="5"/>
        <v/>
      </c>
      <c r="ML9" s="38" t="str">
        <f t="shared" si="5"/>
        <v/>
      </c>
      <c r="MM9" s="36" t="str">
        <f t="shared" si="5"/>
        <v/>
      </c>
      <c r="MN9" s="38" t="str">
        <f t="shared" si="5"/>
        <v/>
      </c>
      <c r="MO9" s="38" t="str">
        <f t="shared" si="5"/>
        <v/>
      </c>
      <c r="MP9" s="38" t="str">
        <f t="shared" si="5"/>
        <v/>
      </c>
      <c r="MQ9" s="38" t="str">
        <f t="shared" si="5"/>
        <v/>
      </c>
      <c r="MR9" s="38" t="str">
        <f t="shared" si="5"/>
        <v/>
      </c>
      <c r="MS9" s="36" t="str">
        <f t="shared" si="5"/>
        <v/>
      </c>
      <c r="MT9" s="40" t="str">
        <f t="shared" si="5"/>
        <v/>
      </c>
      <c r="MU9" s="40" t="str">
        <f t="shared" si="5"/>
        <v/>
      </c>
      <c r="MV9" s="40" t="str">
        <f t="shared" si="5"/>
        <v/>
      </c>
      <c r="MW9" s="40" t="str">
        <f t="shared" si="5"/>
        <v/>
      </c>
      <c r="MX9" s="40" t="str">
        <f t="shared" si="5"/>
        <v/>
      </c>
      <c r="MY9" s="40" t="str">
        <f t="shared" si="5"/>
        <v/>
      </c>
      <c r="MZ9" s="40" t="str">
        <f t="shared" si="5"/>
        <v/>
      </c>
      <c r="NA9" s="40" t="str">
        <f t="shared" si="5"/>
        <v/>
      </c>
      <c r="NB9" s="40" t="str">
        <f t="shared" si="5"/>
        <v/>
      </c>
      <c r="NC9" s="40" t="str">
        <f t="shared" si="5"/>
        <v/>
      </c>
      <c r="ND9" s="40" t="str">
        <f t="shared" si="5"/>
        <v/>
      </c>
      <c r="NE9" s="40" t="str">
        <f t="shared" si="5"/>
        <v/>
      </c>
      <c r="NF9" s="40" t="str">
        <f t="shared" si="5"/>
        <v/>
      </c>
      <c r="NG9" s="40" t="str">
        <f t="shared" si="5"/>
        <v/>
      </c>
      <c r="NH9" s="40" t="str">
        <f t="shared" si="5"/>
        <v/>
      </c>
      <c r="NI9" s="40" t="str">
        <f t="shared" si="5"/>
        <v/>
      </c>
      <c r="NJ9" s="40" t="str">
        <f t="shared" si="5"/>
        <v/>
      </c>
      <c r="NK9" s="40" t="str">
        <f t="shared" si="5"/>
        <v/>
      </c>
      <c r="NL9" s="40" t="str">
        <f t="shared" si="5"/>
        <v/>
      </c>
      <c r="NM9" s="40" t="str">
        <f t="shared" si="5"/>
        <v/>
      </c>
      <c r="NN9" s="38" t="str">
        <f t="shared" si="5"/>
        <v/>
      </c>
      <c r="NO9" s="38" t="str">
        <f t="shared" si="5"/>
        <v/>
      </c>
      <c r="NP9" s="38" t="str">
        <f t="shared" si="5"/>
        <v/>
      </c>
      <c r="NQ9" s="38" t="str">
        <f t="shared" ref="NQ9:QB9" si="6">IF(COUNTIF(NQ11:NQ13,"対象外")&gt;0,"",NQ7)</f>
        <v/>
      </c>
      <c r="NR9" s="38" t="str">
        <f t="shared" si="6"/>
        <v/>
      </c>
      <c r="NS9" s="38" t="str">
        <f t="shared" si="6"/>
        <v/>
      </c>
      <c r="NT9" s="38" t="str">
        <f t="shared" si="6"/>
        <v/>
      </c>
      <c r="NU9" s="38" t="str">
        <f t="shared" si="6"/>
        <v/>
      </c>
      <c r="NV9" s="38" t="str">
        <f t="shared" si="6"/>
        <v/>
      </c>
      <c r="NW9" s="36" t="str">
        <f t="shared" si="6"/>
        <v/>
      </c>
      <c r="NX9" s="38" t="str">
        <f t="shared" si="6"/>
        <v/>
      </c>
      <c r="NY9" s="40" t="str">
        <f t="shared" si="6"/>
        <v/>
      </c>
      <c r="NZ9" s="39" t="str">
        <f t="shared" si="6"/>
        <v/>
      </c>
      <c r="OA9" s="38" t="str">
        <f t="shared" si="6"/>
        <v/>
      </c>
      <c r="OB9" s="40" t="str">
        <f t="shared" si="6"/>
        <v/>
      </c>
      <c r="OC9" s="39" t="str">
        <f t="shared" si="6"/>
        <v/>
      </c>
      <c r="OD9" s="38" t="str">
        <f t="shared" si="6"/>
        <v/>
      </c>
      <c r="OE9" s="40" t="str">
        <f t="shared" si="6"/>
        <v/>
      </c>
      <c r="OF9" s="39" t="str">
        <f t="shared" si="6"/>
        <v/>
      </c>
      <c r="OG9" s="38" t="str">
        <f t="shared" si="6"/>
        <v/>
      </c>
      <c r="OH9" s="40" t="str">
        <f t="shared" si="6"/>
        <v/>
      </c>
      <c r="OI9" s="39" t="str">
        <f t="shared" si="6"/>
        <v/>
      </c>
      <c r="OJ9" s="38" t="str">
        <f t="shared" si="6"/>
        <v/>
      </c>
      <c r="OK9" s="40" t="str">
        <f t="shared" si="6"/>
        <v/>
      </c>
      <c r="OL9" s="39" t="str">
        <f t="shared" si="6"/>
        <v/>
      </c>
      <c r="OM9" s="39">
        <f t="shared" si="6"/>
        <v>0</v>
      </c>
      <c r="ON9" s="39" t="str">
        <f t="shared" si="6"/>
        <v/>
      </c>
      <c r="OO9" s="40" t="str">
        <f t="shared" si="6"/>
        <v/>
      </c>
      <c r="OP9" s="40" t="str">
        <f t="shared" si="6"/>
        <v/>
      </c>
      <c r="OQ9" s="40" t="str">
        <f t="shared" si="6"/>
        <v/>
      </c>
      <c r="OR9" s="40" t="str">
        <f t="shared" si="6"/>
        <v/>
      </c>
      <c r="OS9" s="39">
        <f t="shared" si="6"/>
        <v>0</v>
      </c>
      <c r="OT9" s="40" t="str">
        <f t="shared" si="6"/>
        <v/>
      </c>
      <c r="OU9" s="40" t="str">
        <f t="shared" si="6"/>
        <v/>
      </c>
      <c r="OV9" s="39">
        <f t="shared" si="6"/>
        <v>0</v>
      </c>
      <c r="OW9" s="40" t="str">
        <f t="shared" si="6"/>
        <v/>
      </c>
      <c r="OX9" s="40" t="str">
        <f t="shared" si="6"/>
        <v/>
      </c>
      <c r="OY9" s="40" t="str">
        <f t="shared" si="6"/>
        <v/>
      </c>
      <c r="OZ9" s="40" t="str">
        <f t="shared" si="6"/>
        <v/>
      </c>
      <c r="PA9" s="40" t="str">
        <f t="shared" si="6"/>
        <v/>
      </c>
      <c r="PB9" s="40" t="str">
        <f t="shared" si="6"/>
        <v/>
      </c>
      <c r="PC9" s="40" t="str">
        <f t="shared" si="6"/>
        <v/>
      </c>
      <c r="PD9" s="40" t="str">
        <f t="shared" si="6"/>
        <v/>
      </c>
      <c r="PE9" s="40" t="str">
        <f t="shared" si="6"/>
        <v/>
      </c>
      <c r="PF9" s="36" t="str">
        <f t="shared" si="6"/>
        <v/>
      </c>
      <c r="PG9" s="40" t="str">
        <f t="shared" si="6"/>
        <v/>
      </c>
      <c r="PH9" s="36" t="str">
        <f t="shared" si="6"/>
        <v/>
      </c>
      <c r="PI9" s="40" t="str">
        <f t="shared" si="6"/>
        <v/>
      </c>
      <c r="PJ9" s="40" t="str">
        <f t="shared" si="6"/>
        <v/>
      </c>
      <c r="PK9" s="40" t="str">
        <f t="shared" si="6"/>
        <v/>
      </c>
      <c r="PL9" s="40" t="str">
        <f t="shared" si="6"/>
        <v/>
      </c>
      <c r="PM9" s="40" t="str">
        <f t="shared" si="6"/>
        <v/>
      </c>
      <c r="PN9" s="36" t="str">
        <f t="shared" si="6"/>
        <v/>
      </c>
      <c r="PO9" s="40" t="str">
        <f t="shared" si="6"/>
        <v/>
      </c>
      <c r="PP9" s="40" t="str">
        <f t="shared" si="6"/>
        <v/>
      </c>
      <c r="PQ9" s="40" t="str">
        <f t="shared" si="6"/>
        <v/>
      </c>
      <c r="PR9" s="40" t="str">
        <f t="shared" si="6"/>
        <v/>
      </c>
      <c r="PS9" s="36" t="str">
        <f t="shared" si="6"/>
        <v/>
      </c>
      <c r="PT9" s="38" t="str">
        <f t="shared" si="6"/>
        <v/>
      </c>
      <c r="PU9" s="38" t="str">
        <f t="shared" si="6"/>
        <v/>
      </c>
      <c r="PV9" s="38" t="str">
        <f t="shared" si="6"/>
        <v/>
      </c>
      <c r="PW9" s="38" t="str">
        <f t="shared" si="6"/>
        <v/>
      </c>
      <c r="PX9" s="38" t="str">
        <f t="shared" si="6"/>
        <v/>
      </c>
      <c r="PY9" s="38" t="str">
        <f t="shared" si="6"/>
        <v/>
      </c>
      <c r="PZ9" s="38" t="str">
        <f t="shared" si="6"/>
        <v/>
      </c>
      <c r="QA9" s="38" t="str">
        <f t="shared" si="6"/>
        <v/>
      </c>
      <c r="QB9" s="38" t="str">
        <f t="shared" si="6"/>
        <v/>
      </c>
      <c r="QC9" s="38" t="str">
        <f t="shared" ref="QC9:SN9" si="7">IF(COUNTIF(QC11:QC13,"対象外")&gt;0,"",QC7)</f>
        <v/>
      </c>
      <c r="QD9" s="36" t="str">
        <f t="shared" si="7"/>
        <v/>
      </c>
      <c r="QE9" s="38" t="str">
        <f t="shared" si="7"/>
        <v/>
      </c>
      <c r="QF9" s="40" t="str">
        <f t="shared" si="7"/>
        <v/>
      </c>
      <c r="QG9" s="40" t="str">
        <f t="shared" si="7"/>
        <v/>
      </c>
      <c r="QH9" s="40" t="str">
        <f t="shared" si="7"/>
        <v/>
      </c>
      <c r="QI9" s="40" t="str">
        <f t="shared" si="7"/>
        <v/>
      </c>
      <c r="QJ9" s="40" t="str">
        <f t="shared" si="7"/>
        <v/>
      </c>
      <c r="QK9" s="40" t="str">
        <f t="shared" si="7"/>
        <v/>
      </c>
      <c r="QL9" s="40" t="str">
        <f t="shared" si="7"/>
        <v/>
      </c>
      <c r="QM9" s="40" t="str">
        <f t="shared" si="7"/>
        <v/>
      </c>
      <c r="QN9" s="40" t="str">
        <f t="shared" si="7"/>
        <v/>
      </c>
      <c r="QO9" s="40" t="str">
        <f t="shared" si="7"/>
        <v/>
      </c>
      <c r="QP9" s="40" t="str">
        <f t="shared" si="7"/>
        <v/>
      </c>
      <c r="QQ9" s="40" t="str">
        <f t="shared" si="7"/>
        <v/>
      </c>
      <c r="QR9" s="40" t="str">
        <f t="shared" si="7"/>
        <v/>
      </c>
      <c r="QS9" s="40" t="str">
        <f t="shared" si="7"/>
        <v/>
      </c>
      <c r="QT9" s="40" t="str">
        <f t="shared" si="7"/>
        <v/>
      </c>
      <c r="QU9" s="40" t="str">
        <f t="shared" si="7"/>
        <v/>
      </c>
      <c r="QV9" s="40" t="str">
        <f t="shared" si="7"/>
        <v/>
      </c>
      <c r="QW9" s="40" t="str">
        <f t="shared" si="7"/>
        <v/>
      </c>
      <c r="QX9" s="40" t="str">
        <f t="shared" si="7"/>
        <v/>
      </c>
      <c r="QY9" s="40" t="str">
        <f t="shared" si="7"/>
        <v/>
      </c>
      <c r="QZ9" s="40" t="str">
        <f t="shared" si="7"/>
        <v/>
      </c>
      <c r="RA9" s="40" t="str">
        <f t="shared" si="7"/>
        <v/>
      </c>
      <c r="RB9" s="40" t="str">
        <f t="shared" si="7"/>
        <v/>
      </c>
      <c r="RC9" s="40" t="str">
        <f t="shared" si="7"/>
        <v/>
      </c>
      <c r="RD9" s="40" t="str">
        <f t="shared" si="7"/>
        <v/>
      </c>
      <c r="RE9" s="40" t="str">
        <f t="shared" si="7"/>
        <v/>
      </c>
      <c r="RF9" s="40" t="str">
        <f t="shared" si="7"/>
        <v/>
      </c>
      <c r="RG9" s="40" t="str">
        <f t="shared" si="7"/>
        <v/>
      </c>
      <c r="RH9" s="40" t="str">
        <f t="shared" si="7"/>
        <v/>
      </c>
      <c r="RI9" s="40" t="str">
        <f t="shared" si="7"/>
        <v/>
      </c>
      <c r="RJ9" s="36" t="str">
        <f t="shared" si="7"/>
        <v/>
      </c>
      <c r="RK9" s="38" t="str">
        <f t="shared" si="7"/>
        <v/>
      </c>
      <c r="RL9" s="38" t="str">
        <f t="shared" si="7"/>
        <v/>
      </c>
      <c r="RM9" s="38" t="str">
        <f t="shared" si="7"/>
        <v/>
      </c>
      <c r="RN9" s="38" t="str">
        <f t="shared" si="7"/>
        <v/>
      </c>
      <c r="RO9" s="38" t="str">
        <f t="shared" si="7"/>
        <v/>
      </c>
      <c r="RP9" s="38" t="str">
        <f t="shared" si="7"/>
        <v/>
      </c>
      <c r="RQ9" s="38" t="str">
        <f t="shared" si="7"/>
        <v/>
      </c>
      <c r="RR9" s="38" t="str">
        <f t="shared" si="7"/>
        <v/>
      </c>
      <c r="RS9" s="38" t="str">
        <f t="shared" si="7"/>
        <v/>
      </c>
      <c r="RT9" s="38" t="str">
        <f t="shared" si="7"/>
        <v/>
      </c>
      <c r="RU9" s="38" t="str">
        <f t="shared" si="7"/>
        <v/>
      </c>
      <c r="RV9" s="38" t="str">
        <f t="shared" si="7"/>
        <v/>
      </c>
      <c r="RW9" s="38" t="str">
        <f t="shared" si="7"/>
        <v/>
      </c>
      <c r="RX9" s="38" t="str">
        <f t="shared" si="7"/>
        <v/>
      </c>
      <c r="RY9" s="38" t="str">
        <f t="shared" si="7"/>
        <v/>
      </c>
      <c r="RZ9" s="38" t="str">
        <f t="shared" si="7"/>
        <v/>
      </c>
      <c r="SA9" s="38" t="str">
        <f t="shared" si="7"/>
        <v/>
      </c>
      <c r="SB9" s="38" t="str">
        <f t="shared" si="7"/>
        <v/>
      </c>
      <c r="SC9" s="38" t="str">
        <f t="shared" si="7"/>
        <v/>
      </c>
      <c r="SD9" s="38" t="str">
        <f t="shared" si="7"/>
        <v/>
      </c>
      <c r="SE9" s="38" t="str">
        <f t="shared" si="7"/>
        <v/>
      </c>
      <c r="SF9" s="38" t="str">
        <f t="shared" si="7"/>
        <v/>
      </c>
      <c r="SG9" s="38" t="str">
        <f t="shared" si="7"/>
        <v/>
      </c>
      <c r="SH9" s="38" t="str">
        <f t="shared" si="7"/>
        <v/>
      </c>
      <c r="SI9" s="38" t="str">
        <f t="shared" si="7"/>
        <v/>
      </c>
      <c r="SJ9" s="38" t="str">
        <f t="shared" si="7"/>
        <v/>
      </c>
      <c r="SK9" s="38" t="str">
        <f t="shared" si="7"/>
        <v/>
      </c>
      <c r="SL9" s="38" t="str">
        <f t="shared" si="7"/>
        <v/>
      </c>
      <c r="SM9" s="38" t="str">
        <f t="shared" si="7"/>
        <v/>
      </c>
      <c r="SN9" s="38" t="str">
        <f t="shared" si="7"/>
        <v/>
      </c>
      <c r="SO9" s="38" t="str">
        <f t="shared" ref="SO9:UZ9" si="8">IF(COUNTIF(SO11:SO13,"対象外")&gt;0,"",SO7)</f>
        <v/>
      </c>
      <c r="SP9" s="38" t="str">
        <f t="shared" si="8"/>
        <v/>
      </c>
      <c r="SQ9" s="38" t="str">
        <f t="shared" si="8"/>
        <v/>
      </c>
      <c r="SR9" s="38" t="str">
        <f t="shared" si="8"/>
        <v/>
      </c>
      <c r="SS9" s="38" t="str">
        <f t="shared" si="8"/>
        <v/>
      </c>
      <c r="ST9" s="38" t="str">
        <f t="shared" si="8"/>
        <v/>
      </c>
      <c r="SU9" s="38" t="str">
        <f t="shared" si="8"/>
        <v/>
      </c>
      <c r="SV9" s="38" t="str">
        <f t="shared" si="8"/>
        <v/>
      </c>
      <c r="SW9" s="38" t="str">
        <f t="shared" si="8"/>
        <v/>
      </c>
      <c r="SX9" s="38" t="str">
        <f t="shared" si="8"/>
        <v/>
      </c>
      <c r="SY9" s="38" t="str">
        <f t="shared" si="8"/>
        <v/>
      </c>
      <c r="SZ9" s="38" t="str">
        <f t="shared" si="8"/>
        <v/>
      </c>
      <c r="TA9" s="38" t="str">
        <f t="shared" si="8"/>
        <v/>
      </c>
      <c r="TB9" s="38" t="str">
        <f t="shared" si="8"/>
        <v/>
      </c>
      <c r="TC9" s="38" t="str">
        <f t="shared" si="8"/>
        <v/>
      </c>
      <c r="TD9" s="38" t="str">
        <f t="shared" si="8"/>
        <v/>
      </c>
      <c r="TE9" s="38" t="str">
        <f t="shared" si="8"/>
        <v/>
      </c>
      <c r="TF9" s="38" t="str">
        <f t="shared" si="8"/>
        <v/>
      </c>
      <c r="TG9" s="38" t="str">
        <f t="shared" si="8"/>
        <v/>
      </c>
      <c r="TH9" s="38" t="str">
        <f t="shared" si="8"/>
        <v/>
      </c>
      <c r="TI9" s="38" t="str">
        <f t="shared" si="8"/>
        <v/>
      </c>
      <c r="TJ9" s="38" t="str">
        <f t="shared" si="8"/>
        <v/>
      </c>
      <c r="TK9" s="38" t="str">
        <f t="shared" si="8"/>
        <v/>
      </c>
      <c r="TL9" s="38" t="str">
        <f t="shared" si="8"/>
        <v/>
      </c>
      <c r="TM9" s="38" t="str">
        <f t="shared" si="8"/>
        <v/>
      </c>
      <c r="TN9" s="38" t="str">
        <f t="shared" si="8"/>
        <v/>
      </c>
      <c r="TO9" s="38" t="str">
        <f t="shared" si="8"/>
        <v/>
      </c>
      <c r="TP9" s="38" t="str">
        <f t="shared" si="8"/>
        <v/>
      </c>
      <c r="TQ9" s="38" t="str">
        <f t="shared" si="8"/>
        <v/>
      </c>
      <c r="TR9" s="38" t="str">
        <f t="shared" si="8"/>
        <v/>
      </c>
      <c r="TS9" s="38" t="str">
        <f t="shared" si="8"/>
        <v/>
      </c>
      <c r="TT9" s="38" t="str">
        <f t="shared" si="8"/>
        <v/>
      </c>
      <c r="TU9" s="38" t="str">
        <f t="shared" si="8"/>
        <v/>
      </c>
      <c r="TV9" s="38" t="str">
        <f t="shared" si="8"/>
        <v/>
      </c>
      <c r="TW9" s="38" t="str">
        <f t="shared" si="8"/>
        <v/>
      </c>
      <c r="TX9" s="38" t="str">
        <f t="shared" si="8"/>
        <v/>
      </c>
      <c r="TY9" s="38" t="str">
        <f t="shared" si="8"/>
        <v/>
      </c>
      <c r="TZ9" s="38" t="str">
        <f t="shared" si="8"/>
        <v/>
      </c>
      <c r="UA9" s="38" t="str">
        <f t="shared" si="8"/>
        <v/>
      </c>
      <c r="UB9" s="38" t="str">
        <f t="shared" si="8"/>
        <v/>
      </c>
      <c r="UC9" s="38" t="str">
        <f t="shared" si="8"/>
        <v/>
      </c>
      <c r="UD9" s="38" t="str">
        <f t="shared" si="8"/>
        <v/>
      </c>
      <c r="UE9" s="38" t="str">
        <f t="shared" si="8"/>
        <v/>
      </c>
      <c r="UF9" s="36" t="str">
        <f t="shared" si="8"/>
        <v/>
      </c>
      <c r="UG9" s="38" t="str">
        <f t="shared" si="8"/>
        <v/>
      </c>
      <c r="UH9" s="38" t="str">
        <f t="shared" si="8"/>
        <v/>
      </c>
      <c r="UI9" s="38" t="str">
        <f t="shared" si="8"/>
        <v/>
      </c>
      <c r="UJ9" s="38" t="str">
        <f t="shared" si="8"/>
        <v/>
      </c>
      <c r="UK9" s="38" t="str">
        <f t="shared" si="8"/>
        <v/>
      </c>
      <c r="UL9" s="38" t="str">
        <f t="shared" si="8"/>
        <v/>
      </c>
      <c r="UM9" s="38" t="str">
        <f t="shared" si="8"/>
        <v/>
      </c>
      <c r="UN9" s="38" t="str">
        <f t="shared" si="8"/>
        <v/>
      </c>
      <c r="UO9" s="36" t="str">
        <f t="shared" si="8"/>
        <v/>
      </c>
      <c r="UP9" s="38" t="str">
        <f t="shared" si="8"/>
        <v/>
      </c>
      <c r="UQ9" s="38" t="str">
        <f t="shared" si="8"/>
        <v/>
      </c>
      <c r="UR9" s="38" t="str">
        <f t="shared" si="8"/>
        <v/>
      </c>
      <c r="US9" s="38" t="str">
        <f t="shared" si="8"/>
        <v/>
      </c>
      <c r="UT9" s="38" t="str">
        <f t="shared" si="8"/>
        <v/>
      </c>
      <c r="UU9" s="36" t="str">
        <f t="shared" si="8"/>
        <v/>
      </c>
      <c r="UV9" s="38" t="str">
        <f t="shared" si="8"/>
        <v/>
      </c>
      <c r="UW9" s="38" t="str">
        <f t="shared" si="8"/>
        <v/>
      </c>
      <c r="UX9" s="38" t="str">
        <f t="shared" si="8"/>
        <v/>
      </c>
      <c r="UY9" s="38" t="str">
        <f t="shared" si="8"/>
        <v/>
      </c>
      <c r="UZ9" s="38" t="str">
        <f t="shared" si="8"/>
        <v/>
      </c>
      <c r="VA9" s="36" t="str">
        <f t="shared" ref="VA9:XI9" si="9">IF(COUNTIF(VA11:VA13,"対象外")&gt;0,"",VA7)</f>
        <v/>
      </c>
      <c r="VB9" s="38" t="str">
        <f t="shared" si="9"/>
        <v/>
      </c>
      <c r="VC9" s="38" t="str">
        <f t="shared" si="9"/>
        <v/>
      </c>
      <c r="VD9" s="38" t="str">
        <f t="shared" si="9"/>
        <v/>
      </c>
      <c r="VE9" s="38" t="str">
        <f t="shared" si="9"/>
        <v/>
      </c>
      <c r="VF9" s="38" t="str">
        <f t="shared" si="9"/>
        <v/>
      </c>
      <c r="VG9" s="38" t="str">
        <f t="shared" si="9"/>
        <v/>
      </c>
      <c r="VH9" s="38" t="str">
        <f t="shared" si="9"/>
        <v/>
      </c>
      <c r="VI9" s="36" t="str">
        <f t="shared" si="9"/>
        <v/>
      </c>
      <c r="VJ9" s="38" t="str">
        <f t="shared" si="9"/>
        <v/>
      </c>
      <c r="VK9" s="38" t="str">
        <f t="shared" si="9"/>
        <v/>
      </c>
      <c r="VL9" s="38" t="str">
        <f t="shared" si="9"/>
        <v/>
      </c>
      <c r="VM9" s="38" t="str">
        <f t="shared" si="9"/>
        <v/>
      </c>
      <c r="VN9" s="38" t="str">
        <f t="shared" si="9"/>
        <v/>
      </c>
      <c r="VO9" s="38" t="str">
        <f t="shared" si="9"/>
        <v/>
      </c>
      <c r="VP9" s="38" t="str">
        <f t="shared" si="9"/>
        <v/>
      </c>
      <c r="VQ9" s="36" t="str">
        <f t="shared" si="9"/>
        <v/>
      </c>
      <c r="VR9" s="38" t="str">
        <f t="shared" si="9"/>
        <v/>
      </c>
      <c r="VS9" s="36" t="str">
        <f t="shared" si="9"/>
        <v/>
      </c>
      <c r="VT9" s="40" t="str">
        <f>IF(COUNTIF(VT11:VT13,"対象外")&gt;0,"",VT7)</f>
        <v/>
      </c>
      <c r="VU9" s="40" t="str">
        <f>IF(COUNTIF(VU11:VU13,"対象外")&gt;0,"",VU7)</f>
        <v/>
      </c>
      <c r="VV9" s="40" t="str">
        <f>IF(COUNTIF(VV11:VV13,"対象外")&gt;0,"",VV7)</f>
        <v/>
      </c>
      <c r="VW9" s="40" t="str">
        <f>IF(COUNTIF(VW11:VW13,"対象外")&gt;0,"",VW7)</f>
        <v/>
      </c>
      <c r="VX9" s="38" t="str">
        <f>IF(COUNTIF(VX11:VX13,"対象外")&gt;0,"",VX7)</f>
        <v/>
      </c>
      <c r="VY9" s="40" t="str">
        <f t="shared" si="9"/>
        <v/>
      </c>
      <c r="VZ9" s="38" t="str">
        <f t="shared" si="9"/>
        <v/>
      </c>
      <c r="WA9" s="40" t="str">
        <f t="shared" si="9"/>
        <v/>
      </c>
      <c r="WB9" s="40" t="str">
        <f t="shared" si="9"/>
        <v/>
      </c>
      <c r="WC9" s="40" t="str">
        <f t="shared" si="9"/>
        <v/>
      </c>
      <c r="WD9" s="40" t="str">
        <f t="shared" si="9"/>
        <v/>
      </c>
      <c r="WE9" s="38" t="str">
        <f t="shared" si="9"/>
        <v/>
      </c>
      <c r="WF9" s="40" t="str">
        <f t="shared" si="9"/>
        <v/>
      </c>
      <c r="WG9" s="38" t="str">
        <f t="shared" si="9"/>
        <v/>
      </c>
      <c r="WH9" s="40" t="str">
        <f t="shared" si="9"/>
        <v/>
      </c>
      <c r="WI9" s="40" t="str">
        <f t="shared" si="9"/>
        <v/>
      </c>
      <c r="WJ9" s="40" t="str">
        <f t="shared" si="9"/>
        <v/>
      </c>
      <c r="WK9" s="40" t="str">
        <f t="shared" si="9"/>
        <v/>
      </c>
      <c r="WL9" s="38" t="str">
        <f t="shared" si="9"/>
        <v/>
      </c>
      <c r="WM9" s="40" t="str">
        <f t="shared" si="9"/>
        <v/>
      </c>
      <c r="WN9" s="38" t="str">
        <f t="shared" si="9"/>
        <v/>
      </c>
      <c r="WO9" s="40" t="str">
        <f t="shared" si="9"/>
        <v/>
      </c>
      <c r="WP9" s="40" t="str">
        <f t="shared" si="9"/>
        <v/>
      </c>
      <c r="WQ9" s="40" t="str">
        <f t="shared" si="9"/>
        <v/>
      </c>
      <c r="WR9" s="40" t="str">
        <f t="shared" si="9"/>
        <v/>
      </c>
      <c r="WS9" s="38" t="str">
        <f t="shared" si="9"/>
        <v/>
      </c>
      <c r="WT9" s="40" t="str">
        <f t="shared" si="9"/>
        <v/>
      </c>
      <c r="WU9" s="38" t="str">
        <f t="shared" si="9"/>
        <v/>
      </c>
      <c r="WV9" s="40" t="str">
        <f t="shared" si="9"/>
        <v/>
      </c>
      <c r="WW9" s="40" t="str">
        <f t="shared" si="9"/>
        <v/>
      </c>
      <c r="WX9" s="40" t="str">
        <f t="shared" si="9"/>
        <v/>
      </c>
      <c r="WY9" s="40" t="str">
        <f t="shared" si="9"/>
        <v/>
      </c>
      <c r="WZ9" s="38" t="str">
        <f t="shared" si="9"/>
        <v/>
      </c>
      <c r="XA9" s="40" t="str">
        <f t="shared" si="9"/>
        <v/>
      </c>
      <c r="XB9" s="38" t="str">
        <f t="shared" si="9"/>
        <v/>
      </c>
      <c r="XC9" s="38" t="str">
        <f t="shared" si="9"/>
        <v/>
      </c>
      <c r="XD9" s="38" t="str">
        <f t="shared" si="9"/>
        <v/>
      </c>
      <c r="XE9" s="38" t="str">
        <f t="shared" si="9"/>
        <v/>
      </c>
      <c r="XF9" s="38" t="str">
        <f t="shared" si="9"/>
        <v/>
      </c>
      <c r="XG9" s="38" t="str">
        <f t="shared" si="9"/>
        <v/>
      </c>
      <c r="XH9" s="38" t="str">
        <f t="shared" si="9"/>
        <v/>
      </c>
      <c r="XI9" s="38" t="str">
        <f t="shared" si="9"/>
        <v/>
      </c>
      <c r="XJ9" s="40" t="str">
        <f t="shared" ref="XJ9:ZP9" si="10">IF(COUNTIF(XJ11:XJ13,"対象外")&gt;0,"",XJ7)</f>
        <v/>
      </c>
      <c r="XK9" s="40" t="str">
        <f t="shared" si="10"/>
        <v/>
      </c>
      <c r="XL9" s="38" t="str">
        <f t="shared" si="10"/>
        <v/>
      </c>
      <c r="XM9" s="38" t="str">
        <f t="shared" si="10"/>
        <v/>
      </c>
      <c r="XN9" s="38" t="str">
        <f t="shared" si="10"/>
        <v/>
      </c>
      <c r="XO9" s="38" t="str">
        <f t="shared" si="10"/>
        <v/>
      </c>
      <c r="XP9" s="38" t="str">
        <f t="shared" si="10"/>
        <v/>
      </c>
      <c r="XQ9" s="38" t="str">
        <f t="shared" si="10"/>
        <v/>
      </c>
      <c r="XR9" s="36" t="str">
        <f t="shared" si="10"/>
        <v/>
      </c>
      <c r="XS9" s="38" t="str">
        <f t="shared" si="10"/>
        <v/>
      </c>
      <c r="XT9" s="36" t="str">
        <f t="shared" si="10"/>
        <v/>
      </c>
      <c r="XU9" s="38" t="str">
        <f t="shared" si="10"/>
        <v/>
      </c>
      <c r="XV9" s="38" t="str">
        <f t="shared" si="10"/>
        <v/>
      </c>
      <c r="XW9" s="38" t="str">
        <f t="shared" si="10"/>
        <v/>
      </c>
      <c r="XX9" s="38" t="str">
        <f t="shared" si="10"/>
        <v/>
      </c>
      <c r="XY9" s="38" t="str">
        <f t="shared" si="10"/>
        <v/>
      </c>
      <c r="XZ9" s="38" t="str">
        <f t="shared" si="10"/>
        <v/>
      </c>
      <c r="YA9" s="38" t="str">
        <f t="shared" si="10"/>
        <v/>
      </c>
      <c r="YB9" s="38" t="str">
        <f t="shared" si="10"/>
        <v>　</v>
      </c>
      <c r="YC9" s="36" t="str">
        <f t="shared" si="10"/>
        <v/>
      </c>
      <c r="YD9" s="38" t="str">
        <f t="shared" si="10"/>
        <v>　</v>
      </c>
      <c r="YE9" s="36" t="str">
        <f t="shared" si="10"/>
        <v/>
      </c>
      <c r="YF9" s="40" t="str">
        <f t="shared" si="10"/>
        <v/>
      </c>
      <c r="YG9" s="40" t="str">
        <f t="shared" si="10"/>
        <v/>
      </c>
      <c r="YH9" s="40" t="str">
        <f t="shared" si="10"/>
        <v/>
      </c>
      <c r="YI9" s="40" t="str">
        <f t="shared" si="10"/>
        <v/>
      </c>
      <c r="YJ9" s="40" t="str">
        <f t="shared" si="10"/>
        <v/>
      </c>
      <c r="YK9" s="40" t="str">
        <f t="shared" si="10"/>
        <v/>
      </c>
      <c r="YL9" s="40" t="str">
        <f t="shared" si="10"/>
        <v/>
      </c>
      <c r="YM9" s="40" t="str">
        <f t="shared" si="10"/>
        <v/>
      </c>
      <c r="YN9" s="40" t="str">
        <f t="shared" si="10"/>
        <v/>
      </c>
      <c r="YO9" s="40" t="str">
        <f t="shared" si="10"/>
        <v/>
      </c>
      <c r="YP9" s="40" t="str">
        <f t="shared" si="10"/>
        <v/>
      </c>
      <c r="YQ9" s="40" t="str">
        <f t="shared" si="10"/>
        <v/>
      </c>
      <c r="YR9" s="40" t="str">
        <f t="shared" si="10"/>
        <v/>
      </c>
      <c r="YS9" s="40" t="str">
        <f t="shared" si="10"/>
        <v/>
      </c>
      <c r="YT9" s="40" t="str">
        <f t="shared" si="10"/>
        <v/>
      </c>
      <c r="YU9" s="40" t="str">
        <f t="shared" si="10"/>
        <v/>
      </c>
      <c r="YV9" s="40" t="str">
        <f>IF(COUNTIF(YV11:YV13,"対象外")&gt;0,"",YV7)</f>
        <v/>
      </c>
      <c r="YW9" s="40" t="str">
        <f>IF(COUNTIF(YW11:YW13,"対象外")&gt;0,"",YW7)</f>
        <v/>
      </c>
      <c r="YX9" s="40" t="str">
        <f t="shared" si="10"/>
        <v/>
      </c>
      <c r="YY9" s="40" t="str">
        <f t="shared" si="10"/>
        <v/>
      </c>
      <c r="YZ9" s="36" t="str">
        <f t="shared" si="10"/>
        <v/>
      </c>
      <c r="ZA9" s="40" t="str">
        <f t="shared" si="10"/>
        <v/>
      </c>
      <c r="ZB9" s="40" t="str">
        <f t="shared" si="10"/>
        <v/>
      </c>
      <c r="ZC9" s="39">
        <f t="shared" si="10"/>
        <v>0</v>
      </c>
      <c r="ZD9" s="40" t="str">
        <f t="shared" si="10"/>
        <v/>
      </c>
      <c r="ZE9" s="40" t="str">
        <f t="shared" si="10"/>
        <v/>
      </c>
      <c r="ZF9" s="40" t="str">
        <f t="shared" si="10"/>
        <v/>
      </c>
      <c r="ZG9" s="40" t="str">
        <f t="shared" si="10"/>
        <v/>
      </c>
      <c r="ZH9" s="40" t="str">
        <f t="shared" si="10"/>
        <v/>
      </c>
      <c r="ZI9" s="40" t="str">
        <f t="shared" si="10"/>
        <v/>
      </c>
      <c r="ZJ9" s="40" t="str">
        <f t="shared" si="10"/>
        <v/>
      </c>
      <c r="ZK9" s="40" t="str">
        <f t="shared" si="10"/>
        <v/>
      </c>
      <c r="ZL9" s="40" t="str">
        <f t="shared" si="10"/>
        <v/>
      </c>
      <c r="ZM9" s="40" t="str">
        <f t="shared" si="10"/>
        <v/>
      </c>
      <c r="ZN9" s="40" t="str">
        <f t="shared" si="10"/>
        <v/>
      </c>
      <c r="ZO9" s="40" t="str">
        <f t="shared" si="10"/>
        <v/>
      </c>
      <c r="ZP9" s="40" t="str">
        <f t="shared" si="10"/>
        <v/>
      </c>
      <c r="ZQ9" s="40" t="str">
        <f t="shared" ref="ZQ9:ACB9" si="11">IF(COUNTIF(ZQ11:ZQ13,"対象外")&gt;0,"",ZQ7)</f>
        <v/>
      </c>
      <c r="ZR9" s="40" t="str">
        <f t="shared" si="11"/>
        <v/>
      </c>
      <c r="ZS9" s="40" t="str">
        <f t="shared" si="11"/>
        <v/>
      </c>
      <c r="ZT9" s="40" t="str">
        <f t="shared" si="11"/>
        <v/>
      </c>
      <c r="ZU9" s="40" t="str">
        <f t="shared" si="11"/>
        <v/>
      </c>
      <c r="ZV9" s="40" t="str">
        <f t="shared" si="11"/>
        <v/>
      </c>
      <c r="ZW9" s="40" t="str">
        <f>IF(COUNTIF(ZW11:ZW13,"対象外")&gt;0,"",ZW7)</f>
        <v/>
      </c>
      <c r="ZX9" s="36" t="str">
        <f>IF(COUNTIF(ZX11:ZX13,"対象外")&gt;0,"",ZX7)</f>
        <v/>
      </c>
      <c r="ZY9" s="40" t="str">
        <f t="shared" si="11"/>
        <v/>
      </c>
      <c r="ZZ9" s="40" t="str">
        <f t="shared" si="11"/>
        <v/>
      </c>
      <c r="AAA9" s="39">
        <f t="shared" si="11"/>
        <v>0</v>
      </c>
      <c r="AAB9" s="38" t="str">
        <f t="shared" si="11"/>
        <v/>
      </c>
      <c r="AAC9" s="38" t="str">
        <f t="shared" si="11"/>
        <v/>
      </c>
      <c r="AAD9" s="38" t="str">
        <f t="shared" si="11"/>
        <v/>
      </c>
      <c r="AAE9" s="38" t="str">
        <f t="shared" si="11"/>
        <v/>
      </c>
      <c r="AAF9" s="38" t="str">
        <f t="shared" si="11"/>
        <v/>
      </c>
      <c r="AAG9" s="38" t="str">
        <f t="shared" si="11"/>
        <v/>
      </c>
      <c r="AAH9" s="38" t="str">
        <f t="shared" si="11"/>
        <v/>
      </c>
      <c r="AAI9" s="38" t="str">
        <f t="shared" si="11"/>
        <v/>
      </c>
      <c r="AAJ9" s="36" t="str">
        <f t="shared" si="11"/>
        <v/>
      </c>
      <c r="AAK9" s="38" t="str">
        <f t="shared" si="11"/>
        <v/>
      </c>
      <c r="AAL9" s="38" t="str">
        <f t="shared" si="11"/>
        <v/>
      </c>
      <c r="AAM9" s="38" t="str">
        <f t="shared" si="11"/>
        <v/>
      </c>
      <c r="AAN9" s="38" t="str">
        <f t="shared" si="11"/>
        <v/>
      </c>
      <c r="AAO9" s="38" t="str">
        <f t="shared" si="11"/>
        <v/>
      </c>
      <c r="AAP9" s="38" t="str">
        <f t="shared" si="11"/>
        <v/>
      </c>
      <c r="AAQ9" s="38" t="str">
        <f t="shared" si="11"/>
        <v/>
      </c>
      <c r="AAR9" s="38" t="str">
        <f t="shared" si="11"/>
        <v/>
      </c>
      <c r="AAS9" s="38" t="str">
        <f t="shared" si="11"/>
        <v>　</v>
      </c>
      <c r="AAT9" s="36" t="str">
        <f t="shared" si="11"/>
        <v/>
      </c>
      <c r="AAU9" s="38" t="str">
        <f t="shared" si="11"/>
        <v/>
      </c>
      <c r="AAV9" s="38" t="str">
        <f t="shared" si="11"/>
        <v/>
      </c>
      <c r="AAW9" s="38" t="str">
        <f t="shared" si="11"/>
        <v/>
      </c>
      <c r="AAX9" s="36" t="str">
        <f t="shared" si="11"/>
        <v/>
      </c>
      <c r="AAY9" s="38" t="str">
        <f t="shared" si="11"/>
        <v/>
      </c>
      <c r="AAZ9" s="36" t="str">
        <f t="shared" si="11"/>
        <v/>
      </c>
      <c r="ABA9" s="36" t="str">
        <f t="shared" si="11"/>
        <v/>
      </c>
      <c r="ABB9" s="38" t="str">
        <f t="shared" si="11"/>
        <v/>
      </c>
      <c r="ABC9" s="38" t="str">
        <f t="shared" si="11"/>
        <v/>
      </c>
      <c r="ABD9" s="38" t="str">
        <f t="shared" si="11"/>
        <v/>
      </c>
      <c r="ABE9" s="36" t="str">
        <f t="shared" si="11"/>
        <v/>
      </c>
      <c r="ABF9" s="38" t="str">
        <f t="shared" si="11"/>
        <v/>
      </c>
      <c r="ABG9" s="36" t="str">
        <f t="shared" si="11"/>
        <v/>
      </c>
      <c r="ABH9" s="38" t="str">
        <f t="shared" si="11"/>
        <v/>
      </c>
      <c r="ABI9" s="36" t="str">
        <f t="shared" si="11"/>
        <v/>
      </c>
      <c r="ABJ9" s="38" t="str">
        <f t="shared" si="11"/>
        <v/>
      </c>
      <c r="ABK9" s="36" t="str">
        <f t="shared" si="11"/>
        <v/>
      </c>
      <c r="ABL9" s="38" t="str">
        <f t="shared" si="11"/>
        <v/>
      </c>
      <c r="ABM9" s="36" t="str">
        <f t="shared" si="11"/>
        <v/>
      </c>
      <c r="ABN9" s="38" t="str">
        <f t="shared" si="11"/>
        <v/>
      </c>
      <c r="ABO9" s="36" t="str">
        <f t="shared" si="11"/>
        <v/>
      </c>
      <c r="ABP9" s="38" t="str">
        <f t="shared" si="11"/>
        <v/>
      </c>
      <c r="ABQ9" s="36" t="str">
        <f t="shared" si="11"/>
        <v/>
      </c>
      <c r="ABR9" s="38" t="str">
        <f t="shared" si="11"/>
        <v/>
      </c>
      <c r="ABS9" s="36" t="str">
        <f t="shared" si="11"/>
        <v/>
      </c>
      <c r="ABT9" s="36" t="str">
        <f t="shared" si="11"/>
        <v/>
      </c>
      <c r="ABU9" s="36" t="str">
        <f t="shared" si="11"/>
        <v/>
      </c>
      <c r="ABV9" s="36" t="str">
        <f t="shared" si="11"/>
        <v/>
      </c>
      <c r="ABW9" s="36" t="str">
        <f t="shared" si="11"/>
        <v/>
      </c>
      <c r="ABX9" s="36" t="str">
        <f t="shared" si="11"/>
        <v/>
      </c>
      <c r="ABY9" s="36" t="str">
        <f>IF(COUNTIF(ABY11:ABY13,"対象外")&gt;0,"",ABY7)</f>
        <v/>
      </c>
      <c r="ABZ9" s="38" t="str">
        <f t="shared" si="11"/>
        <v/>
      </c>
      <c r="ACA9" s="38" t="str">
        <f t="shared" si="11"/>
        <v/>
      </c>
      <c r="ACB9" s="38" t="str">
        <f t="shared" si="11"/>
        <v/>
      </c>
      <c r="ACC9" s="38" t="str">
        <f t="shared" ref="ACC9:AEN9" si="12">IF(COUNTIF(ACC11:ACC13,"対象外")&gt;0,"",ACC7)</f>
        <v/>
      </c>
      <c r="ACD9" s="38" t="str">
        <f t="shared" si="12"/>
        <v/>
      </c>
      <c r="ACE9" s="38" t="str">
        <f t="shared" si="12"/>
        <v/>
      </c>
      <c r="ACF9" s="36" t="str">
        <f>IF(COUNTIF(ACF11:ACF11,"対象外")&gt;0,"",ACF7)</f>
        <v/>
      </c>
      <c r="ACG9" s="38" t="str">
        <f t="shared" si="12"/>
        <v/>
      </c>
      <c r="ACH9" s="36" t="str">
        <f t="shared" si="12"/>
        <v/>
      </c>
      <c r="ACI9" s="38" t="str">
        <f t="shared" si="12"/>
        <v/>
      </c>
      <c r="ACJ9" s="36" t="str">
        <f t="shared" si="12"/>
        <v/>
      </c>
      <c r="ACK9" s="38" t="str">
        <f t="shared" si="12"/>
        <v/>
      </c>
      <c r="ACL9" s="36" t="str">
        <f t="shared" si="12"/>
        <v/>
      </c>
      <c r="ACM9" s="38" t="str">
        <f t="shared" si="12"/>
        <v/>
      </c>
      <c r="ACN9" s="36" t="str">
        <f t="shared" si="12"/>
        <v/>
      </c>
      <c r="ACO9" s="38" t="str">
        <f t="shared" si="12"/>
        <v/>
      </c>
      <c r="ACP9" s="36" t="str">
        <f t="shared" si="12"/>
        <v/>
      </c>
      <c r="ACQ9" s="38" t="str">
        <f t="shared" si="12"/>
        <v/>
      </c>
      <c r="ACR9" s="36" t="str">
        <f t="shared" si="12"/>
        <v/>
      </c>
      <c r="ACS9" s="38" t="str">
        <f t="shared" si="12"/>
        <v/>
      </c>
      <c r="ACT9" s="36" t="str">
        <f t="shared" si="12"/>
        <v/>
      </c>
      <c r="ACU9" s="38" t="str">
        <f t="shared" si="12"/>
        <v/>
      </c>
      <c r="ACV9" s="36" t="str">
        <f t="shared" si="12"/>
        <v/>
      </c>
      <c r="ACW9" s="36" t="str">
        <f t="shared" si="12"/>
        <v/>
      </c>
      <c r="ACX9" s="36" t="str">
        <f t="shared" si="12"/>
        <v/>
      </c>
      <c r="ACY9" s="36" t="str">
        <f t="shared" si="12"/>
        <v/>
      </c>
      <c r="ACZ9" s="36" t="str">
        <f t="shared" si="12"/>
        <v/>
      </c>
      <c r="ADA9" s="36" t="str">
        <f t="shared" si="12"/>
        <v/>
      </c>
      <c r="ADB9" s="36" t="str">
        <f t="shared" si="12"/>
        <v/>
      </c>
      <c r="ADC9" s="38" t="str">
        <f t="shared" si="12"/>
        <v/>
      </c>
      <c r="ADD9" s="38" t="str">
        <f t="shared" si="12"/>
        <v/>
      </c>
      <c r="ADE9" s="38" t="str">
        <f t="shared" si="12"/>
        <v/>
      </c>
      <c r="ADF9" s="38" t="str">
        <f t="shared" si="12"/>
        <v/>
      </c>
      <c r="ADG9" s="38" t="str">
        <f t="shared" si="12"/>
        <v/>
      </c>
      <c r="ADH9" s="38" t="str">
        <f t="shared" si="12"/>
        <v/>
      </c>
      <c r="ADI9" s="36" t="str">
        <f t="shared" si="12"/>
        <v/>
      </c>
      <c r="ADJ9" s="38" t="str">
        <f t="shared" si="12"/>
        <v/>
      </c>
      <c r="ADK9" s="38" t="str">
        <f t="shared" si="12"/>
        <v/>
      </c>
      <c r="ADL9" s="38" t="str">
        <f t="shared" si="12"/>
        <v/>
      </c>
      <c r="ADM9" s="38" t="str">
        <f t="shared" si="12"/>
        <v/>
      </c>
      <c r="ADN9" s="38" t="str">
        <f t="shared" si="12"/>
        <v/>
      </c>
      <c r="ADO9" s="38" t="str">
        <f t="shared" si="12"/>
        <v/>
      </c>
      <c r="ADP9" s="38" t="str">
        <f t="shared" si="12"/>
        <v/>
      </c>
      <c r="ADQ9" s="38" t="str">
        <f t="shared" si="12"/>
        <v/>
      </c>
      <c r="ADR9" s="36" t="str">
        <f t="shared" si="12"/>
        <v/>
      </c>
      <c r="ADS9" s="38" t="str">
        <f t="shared" si="12"/>
        <v/>
      </c>
      <c r="ADT9" s="38" t="str">
        <f t="shared" si="12"/>
        <v/>
      </c>
      <c r="ADU9" s="38" t="str">
        <f t="shared" si="12"/>
        <v/>
      </c>
      <c r="ADV9" s="38" t="str">
        <f t="shared" si="12"/>
        <v/>
      </c>
      <c r="ADW9" s="38" t="str">
        <f t="shared" si="12"/>
        <v/>
      </c>
      <c r="ADX9" s="38" t="str">
        <f t="shared" si="12"/>
        <v/>
      </c>
      <c r="ADY9" s="36" t="str">
        <f t="shared" si="12"/>
        <v/>
      </c>
      <c r="ADZ9" s="38" t="str">
        <f t="shared" si="12"/>
        <v/>
      </c>
      <c r="AEA9" s="36" t="str">
        <f t="shared" si="12"/>
        <v/>
      </c>
      <c r="AEB9" s="36" t="str">
        <f t="shared" si="12"/>
        <v/>
      </c>
      <c r="AEC9" s="38" t="str">
        <f t="shared" si="12"/>
        <v/>
      </c>
      <c r="AED9" s="38" t="str">
        <f t="shared" si="12"/>
        <v/>
      </c>
      <c r="AEE9" s="38" t="str">
        <f t="shared" si="12"/>
        <v/>
      </c>
      <c r="AEF9" s="36" t="str">
        <f t="shared" si="12"/>
        <v/>
      </c>
      <c r="AEG9" s="38" t="str">
        <f t="shared" si="12"/>
        <v/>
      </c>
      <c r="AEH9" s="36" t="str">
        <f t="shared" si="12"/>
        <v/>
      </c>
      <c r="AEI9" s="38" t="str">
        <f t="shared" si="12"/>
        <v/>
      </c>
      <c r="AEJ9" s="36" t="str">
        <f t="shared" si="12"/>
        <v/>
      </c>
      <c r="AEK9" s="38" t="str">
        <f t="shared" si="12"/>
        <v/>
      </c>
      <c r="AEL9" s="36" t="str">
        <f t="shared" si="12"/>
        <v/>
      </c>
      <c r="AEM9" s="38" t="str">
        <f t="shared" si="12"/>
        <v/>
      </c>
      <c r="AEN9" s="36" t="str">
        <f t="shared" si="12"/>
        <v/>
      </c>
      <c r="AEO9" s="38" t="str">
        <f t="shared" ref="AEO9:AGZ9" si="13">IF(COUNTIF(AEO11:AEO13,"対象外")&gt;0,"",AEO7)</f>
        <v/>
      </c>
      <c r="AEP9" s="36" t="str">
        <f t="shared" si="13"/>
        <v/>
      </c>
      <c r="AEQ9" s="38" t="str">
        <f t="shared" si="13"/>
        <v/>
      </c>
      <c r="AER9" s="36" t="str">
        <f t="shared" si="13"/>
        <v/>
      </c>
      <c r="AES9" s="38" t="str">
        <f t="shared" si="13"/>
        <v>　</v>
      </c>
      <c r="AET9" s="36" t="str">
        <f t="shared" si="13"/>
        <v/>
      </c>
      <c r="AEU9" s="36" t="str">
        <f t="shared" si="13"/>
        <v/>
      </c>
      <c r="AEV9" s="36" t="str">
        <f t="shared" si="13"/>
        <v/>
      </c>
      <c r="AEW9" s="36" t="str">
        <f t="shared" si="13"/>
        <v/>
      </c>
      <c r="AEX9" s="36" t="str">
        <f t="shared" si="13"/>
        <v/>
      </c>
      <c r="AEY9" s="36" t="str">
        <f t="shared" si="13"/>
        <v/>
      </c>
      <c r="AEZ9" s="36" t="str">
        <f t="shared" si="13"/>
        <v/>
      </c>
      <c r="AFA9" s="38" t="str">
        <f t="shared" si="13"/>
        <v/>
      </c>
      <c r="AFB9" s="38" t="str">
        <f t="shared" si="13"/>
        <v/>
      </c>
      <c r="AFC9" s="38" t="str">
        <f t="shared" si="13"/>
        <v/>
      </c>
      <c r="AFD9" s="38" t="str">
        <f t="shared" si="13"/>
        <v/>
      </c>
      <c r="AFE9" s="38" t="str">
        <f t="shared" si="13"/>
        <v/>
      </c>
      <c r="AFF9" s="38" t="str">
        <f t="shared" si="13"/>
        <v/>
      </c>
      <c r="AFG9" s="38" t="str">
        <f t="shared" si="13"/>
        <v/>
      </c>
      <c r="AFH9" s="36" t="str">
        <f t="shared" si="13"/>
        <v/>
      </c>
      <c r="AFI9" s="38" t="str">
        <f t="shared" si="13"/>
        <v/>
      </c>
      <c r="AFJ9" s="36" t="str">
        <f t="shared" si="13"/>
        <v/>
      </c>
      <c r="AFK9" s="38" t="str">
        <f t="shared" si="13"/>
        <v/>
      </c>
      <c r="AFL9" s="36" t="str">
        <f t="shared" si="13"/>
        <v/>
      </c>
      <c r="AFM9" s="38" t="str">
        <f t="shared" si="13"/>
        <v/>
      </c>
      <c r="AFN9" s="36" t="str">
        <f t="shared" si="13"/>
        <v/>
      </c>
      <c r="AFO9" s="38" t="str">
        <f t="shared" si="13"/>
        <v/>
      </c>
      <c r="AFP9" s="36" t="str">
        <f t="shared" si="13"/>
        <v/>
      </c>
      <c r="AFQ9" s="38" t="str">
        <f t="shared" si="13"/>
        <v/>
      </c>
      <c r="AFR9" s="36" t="str">
        <f t="shared" si="13"/>
        <v/>
      </c>
      <c r="AFS9" s="38" t="str">
        <f t="shared" si="13"/>
        <v/>
      </c>
      <c r="AFT9" s="36" t="str">
        <f t="shared" si="13"/>
        <v/>
      </c>
      <c r="AFU9" s="38" t="str">
        <f t="shared" si="13"/>
        <v/>
      </c>
      <c r="AFV9" s="36" t="str">
        <f t="shared" si="13"/>
        <v/>
      </c>
      <c r="AFW9" s="38" t="str">
        <f t="shared" si="13"/>
        <v/>
      </c>
      <c r="AFX9" s="36" t="str">
        <f t="shared" si="13"/>
        <v/>
      </c>
      <c r="AFY9" s="36" t="str">
        <f t="shared" si="13"/>
        <v/>
      </c>
      <c r="AFZ9" s="36" t="str">
        <f t="shared" si="13"/>
        <v/>
      </c>
      <c r="AGA9" s="36" t="str">
        <f t="shared" si="13"/>
        <v/>
      </c>
      <c r="AGB9" s="36" t="str">
        <f t="shared" si="13"/>
        <v/>
      </c>
      <c r="AGC9" s="36" t="str">
        <f t="shared" si="13"/>
        <v/>
      </c>
      <c r="AGD9" s="36" t="str">
        <f t="shared" si="13"/>
        <v/>
      </c>
      <c r="AGE9" s="38" t="str">
        <f t="shared" si="13"/>
        <v/>
      </c>
      <c r="AGF9" s="38" t="str">
        <f t="shared" si="13"/>
        <v/>
      </c>
      <c r="AGG9" s="38" t="str">
        <f t="shared" si="13"/>
        <v/>
      </c>
      <c r="AGH9" s="38" t="str">
        <f t="shared" si="13"/>
        <v/>
      </c>
      <c r="AGI9" s="38" t="str">
        <f t="shared" si="13"/>
        <v/>
      </c>
      <c r="AGJ9" s="38" t="str">
        <f t="shared" si="13"/>
        <v/>
      </c>
      <c r="AGK9" s="38" t="str">
        <f t="shared" si="13"/>
        <v>　</v>
      </c>
      <c r="AGL9" s="36" t="str">
        <f t="shared" si="13"/>
        <v/>
      </c>
      <c r="AGM9" s="36" t="str">
        <f t="shared" si="13"/>
        <v/>
      </c>
      <c r="AGN9" s="36" t="str">
        <f t="shared" si="13"/>
        <v/>
      </c>
      <c r="AGO9" s="36" t="str">
        <f t="shared" si="13"/>
        <v/>
      </c>
      <c r="AGP9" s="36" t="str">
        <f t="shared" si="13"/>
        <v/>
      </c>
      <c r="AGQ9" s="36" t="str">
        <f t="shared" si="13"/>
        <v/>
      </c>
      <c r="AGR9" s="38" t="str">
        <f t="shared" si="13"/>
        <v/>
      </c>
      <c r="AGS9" s="38" t="str">
        <f t="shared" si="13"/>
        <v/>
      </c>
      <c r="AGT9" s="38" t="str">
        <f t="shared" si="13"/>
        <v/>
      </c>
      <c r="AGU9" s="38" t="str">
        <f t="shared" si="13"/>
        <v/>
      </c>
      <c r="AGV9" s="38" t="str">
        <f t="shared" si="13"/>
        <v/>
      </c>
      <c r="AGW9" s="38" t="str">
        <f t="shared" si="13"/>
        <v/>
      </c>
      <c r="AGX9" s="38" t="str">
        <f t="shared" si="13"/>
        <v/>
      </c>
      <c r="AGY9" s="38" t="str">
        <f t="shared" si="13"/>
        <v/>
      </c>
      <c r="AGZ9" s="38" t="str">
        <f t="shared" si="13"/>
        <v/>
      </c>
      <c r="AHA9" s="38" t="str">
        <f t="shared" ref="AHA9:AJL9" si="14">IF(COUNTIF(AHA11:AHA13,"対象外")&gt;0,"",AHA7)</f>
        <v/>
      </c>
      <c r="AHB9" s="38" t="str">
        <f t="shared" si="14"/>
        <v/>
      </c>
      <c r="AHC9" s="38" t="str">
        <f t="shared" si="14"/>
        <v/>
      </c>
      <c r="AHD9" s="38" t="str">
        <f t="shared" si="14"/>
        <v/>
      </c>
      <c r="AHE9" s="36" t="str">
        <f t="shared" si="14"/>
        <v/>
      </c>
      <c r="AHF9" s="38" t="str">
        <f t="shared" si="14"/>
        <v/>
      </c>
      <c r="AHG9" s="38" t="str">
        <f t="shared" si="14"/>
        <v/>
      </c>
      <c r="AHH9" s="38" t="str">
        <f t="shared" si="14"/>
        <v/>
      </c>
      <c r="AHI9" s="38" t="str">
        <f t="shared" si="14"/>
        <v/>
      </c>
      <c r="AHJ9" s="38" t="str">
        <f t="shared" si="14"/>
        <v/>
      </c>
      <c r="AHK9" s="38" t="str">
        <f t="shared" si="14"/>
        <v/>
      </c>
      <c r="AHL9" s="38" t="str">
        <f t="shared" si="14"/>
        <v/>
      </c>
      <c r="AHM9" s="38" t="str">
        <f t="shared" si="14"/>
        <v/>
      </c>
      <c r="AHN9" s="38" t="str">
        <f t="shared" si="14"/>
        <v/>
      </c>
      <c r="AHO9" s="38" t="str">
        <f t="shared" si="14"/>
        <v/>
      </c>
      <c r="AHP9" s="36" t="str">
        <f t="shared" si="14"/>
        <v/>
      </c>
      <c r="AHQ9" s="42" t="str">
        <f t="shared" si="14"/>
        <v>貴会社名を入力してください/部署名を入力してください/役職を入力してください/メールアドレスを入力してください/電話番号を入力してください/</v>
      </c>
      <c r="AHR9" s="42" t="str">
        <f t="shared" si="14"/>
        <v/>
      </c>
      <c r="AHS9" s="42" t="str">
        <f t="shared" si="14"/>
        <v>いずれか一つを選択してください/</v>
      </c>
      <c r="AHT9" s="42" t="str">
        <f t="shared" si="14"/>
        <v/>
      </c>
      <c r="AHU9" s="42" t="str">
        <f t="shared" si="14"/>
        <v/>
      </c>
      <c r="AHV9" s="42" t="str">
        <f t="shared" si="14"/>
        <v/>
      </c>
      <c r="AHW9" s="42" t="str">
        <f t="shared" si="14"/>
        <v>いずれか一つを選択してください/</v>
      </c>
      <c r="AHX9" s="42" t="str">
        <f t="shared" si="14"/>
        <v/>
      </c>
      <c r="AHY9" s="42" t="str">
        <f t="shared" si="14"/>
        <v/>
      </c>
      <c r="AHZ9" s="42" t="str">
        <f t="shared" si="14"/>
        <v/>
      </c>
      <c r="AIA9" s="42" t="str">
        <f t="shared" si="14"/>
        <v/>
      </c>
      <c r="AIB9" s="42" t="str">
        <f t="shared" si="14"/>
        <v/>
      </c>
      <c r="AIC9" s="42" t="str">
        <f t="shared" si="14"/>
        <v>開示についていずれかを選択してください/処理能力を向上される予定について、いずれかを選択してください/処理能力を向上される予定について、いずれかを選択してください/処理能力を向上される予定について、いずれかを選択してください/</v>
      </c>
      <c r="AID9" s="42" t="str">
        <f t="shared" si="14"/>
        <v/>
      </c>
      <c r="AIE9" s="42" t="str">
        <f t="shared" si="14"/>
        <v/>
      </c>
      <c r="AIF9" s="42" t="str">
        <f t="shared" si="14"/>
        <v/>
      </c>
      <c r="AIG9" s="42" t="str">
        <f t="shared" si="14"/>
        <v>いずれかを選択してください/いずれかを選択してください/いずれかを選択してください/いずれかを選択してください/いずれかを選択してください/いずれかを選択してください/いずれかを選択してください/いずれかを選択してください/いずれかを選択してください/いずれかを選択してください/いずれかを選択してください/</v>
      </c>
      <c r="AIH9" s="42" t="str">
        <f t="shared" si="14"/>
        <v/>
      </c>
      <c r="AII9" s="42" t="str">
        <f t="shared" si="14"/>
        <v>「枚」または「kg」を入力してください/</v>
      </c>
      <c r="AIJ9" s="42" t="str">
        <f t="shared" si="14"/>
        <v/>
      </c>
      <c r="AIK9" s="42" t="str">
        <f t="shared" si="14"/>
        <v/>
      </c>
      <c r="AIL9" s="42" t="str">
        <f t="shared" si="14"/>
        <v/>
      </c>
      <c r="AIM9" s="42" t="str">
        <f t="shared" si="14"/>
        <v>いずれか一つ以上選択してください/</v>
      </c>
      <c r="AIN9" s="42" t="str">
        <f t="shared" si="14"/>
        <v/>
      </c>
      <c r="AIO9" s="42" t="str">
        <f t="shared" si="14"/>
        <v>いずれかを選択してください/</v>
      </c>
      <c r="AIP9" s="42" t="str">
        <f t="shared" si="14"/>
        <v/>
      </c>
      <c r="AIQ9" s="42" t="str">
        <f t="shared" si="14"/>
        <v>いずれかを選択してください/</v>
      </c>
      <c r="AIR9" s="42" t="str">
        <f t="shared" si="14"/>
        <v/>
      </c>
      <c r="AIS9" s="42" t="str">
        <f t="shared" si="14"/>
        <v/>
      </c>
      <c r="AIT9" s="42" t="str">
        <f t="shared" si="14"/>
        <v/>
      </c>
      <c r="AIU9" s="42" t="str">
        <f t="shared" si="14"/>
        <v/>
      </c>
      <c r="AIV9" s="42" t="str">
        <f t="shared" si="14"/>
        <v/>
      </c>
      <c r="AIW9" s="42" t="str">
        <f t="shared" si="14"/>
        <v/>
      </c>
      <c r="AIX9" s="42" t="str">
        <f t="shared" si="14"/>
        <v/>
      </c>
      <c r="AIY9" s="42" t="str">
        <f t="shared" si="14"/>
        <v/>
      </c>
      <c r="AIZ9" s="42" t="str">
        <f t="shared" si="14"/>
        <v/>
      </c>
      <c r="AJA9" s="42" t="str">
        <f t="shared" si="14"/>
        <v/>
      </c>
      <c r="AJB9" s="42" t="str">
        <f t="shared" si="14"/>
        <v/>
      </c>
      <c r="AJC9" s="42" t="str">
        <f t="shared" si="14"/>
        <v>排出枚数を入力してください/排出枚数の合計を入力してください/</v>
      </c>
      <c r="AJD9" s="42" t="str">
        <f t="shared" si="14"/>
        <v/>
      </c>
      <c r="AJE9" s="42" t="str">
        <f t="shared" si="14"/>
        <v>排出量を入力してください/</v>
      </c>
      <c r="AJF9" s="42" t="str">
        <f t="shared" si="14"/>
        <v/>
      </c>
      <c r="AJG9" s="42" t="str">
        <f t="shared" si="14"/>
        <v/>
      </c>
      <c r="AJH9" s="42" t="str">
        <f t="shared" si="14"/>
        <v/>
      </c>
      <c r="AJI9" s="42" t="str">
        <f t="shared" si="14"/>
        <v>回答を選択してください/</v>
      </c>
      <c r="AJJ9" s="42" t="str">
        <f t="shared" si="14"/>
        <v/>
      </c>
      <c r="AJK9" s="42" t="str">
        <f t="shared" si="14"/>
        <v>中間処理費用を入力してください/</v>
      </c>
      <c r="AJL9" s="42" t="str">
        <f t="shared" si="14"/>
        <v/>
      </c>
      <c r="AJM9" s="42" t="str">
        <f t="shared" ref="AJM9:ALX9" si="15">IF(COUNTIF(AJM11:AJM13,"対象外")&gt;0,"",AJM7)</f>
        <v>公表の可否を選択してください/</v>
      </c>
      <c r="AJN9" s="42" t="str">
        <f t="shared" si="15"/>
        <v/>
      </c>
      <c r="AJO9" s="42" t="str">
        <f t="shared" si="15"/>
        <v>選択肢1.の影響度を1つ選択してください/選択肢2.の影響度を1つ選択してください/選択肢3.の影響度を1つ選択してください/選択肢4.の影響度を1つ選択してください/選択肢5.の影響度を1つ選択してください/選択肢6.の影響度を1つ選択してください/選択肢7-1.の影響度を1つ選択してください/選択肢7-2.の影響度を1つ選択してください/選択肢8.の影響度を1つ選択してください/選択肢9.の影響度を1つ選択してください/選択肢10.の影響度を1つ選択してください/選択肢11.の影響度を1つ選択してください/選択肢12.の影響度を1つ選択してください/選択肢13.の影響度を1つ選択してください/選択肢14.の影響度を1つ選択してください/選択肢15.の影響度を1つ選択してください/選択肢16.の影響度を1つ選択してください/</v>
      </c>
      <c r="AJP9" s="42" t="str">
        <f t="shared" si="15"/>
        <v/>
      </c>
      <c r="AJQ9" s="42" t="str">
        <f t="shared" si="15"/>
        <v>いずれか1つ選択してください/</v>
      </c>
      <c r="AJR9" s="42" t="str">
        <f t="shared" si="15"/>
        <v/>
      </c>
      <c r="AJS9" s="42" t="str">
        <f t="shared" si="15"/>
        <v/>
      </c>
      <c r="AJT9" s="42" t="str">
        <f t="shared" si="15"/>
        <v/>
      </c>
      <c r="AJU9" s="42" t="str">
        <f t="shared" si="15"/>
        <v/>
      </c>
      <c r="AJV9" s="42" t="str">
        <f t="shared" si="15"/>
        <v/>
      </c>
      <c r="AJW9" s="42" t="str">
        <f t="shared" si="15"/>
        <v/>
      </c>
      <c r="AJX9" s="42" t="str">
        <f t="shared" si="15"/>
        <v/>
      </c>
      <c r="AJY9" s="42" t="str">
        <f t="shared" si="15"/>
        <v/>
      </c>
      <c r="AJZ9" s="42" t="str">
        <f t="shared" si="15"/>
        <v/>
      </c>
      <c r="AKA9" s="42" t="str">
        <f t="shared" si="15"/>
        <v>いずれか1つ以上選択してください/</v>
      </c>
      <c r="AKB9" s="42" t="str">
        <f t="shared" si="15"/>
        <v/>
      </c>
      <c r="AKC9" s="42" t="str">
        <f t="shared" si="15"/>
        <v>収集運搬方法を選択してください/</v>
      </c>
      <c r="AKD9" s="42" t="str">
        <f t="shared" si="15"/>
        <v/>
      </c>
      <c r="AKE9" s="42" t="str">
        <f t="shared" si="15"/>
        <v>2023～2025年度で直近順に最大５つまで回答を記入してください/</v>
      </c>
      <c r="AKF9" s="42" t="str">
        <f t="shared" si="15"/>
        <v/>
      </c>
      <c r="AKG9" s="42" t="str">
        <f t="shared" si="15"/>
        <v>提出可否を選択してください/</v>
      </c>
      <c r="AKH9" s="42" t="str">
        <f t="shared" si="15"/>
        <v/>
      </c>
      <c r="AKI9" s="42" t="str">
        <f t="shared" si="15"/>
        <v>期間を選択してください/</v>
      </c>
      <c r="AKJ9" s="42" t="str">
        <f t="shared" si="15"/>
        <v/>
      </c>
      <c r="AKK9" s="42" t="str">
        <f t="shared" si="15"/>
        <v/>
      </c>
      <c r="AKL9" s="42" t="str">
        <f t="shared" si="15"/>
        <v/>
      </c>
      <c r="AKM9" s="42" t="str">
        <f t="shared" si="15"/>
        <v>収集運搬方法を選択してください/</v>
      </c>
      <c r="AKN9" s="42" t="str">
        <f t="shared" si="15"/>
        <v/>
      </c>
      <c r="AKO9" s="42" t="str">
        <f t="shared" si="15"/>
        <v>受入形態を選択してください/</v>
      </c>
      <c r="AKP9" s="42" t="str">
        <f t="shared" si="15"/>
        <v/>
      </c>
      <c r="AKQ9" s="42" t="str">
        <f t="shared" si="15"/>
        <v/>
      </c>
      <c r="AKR9" s="42" t="str">
        <f t="shared" si="15"/>
        <v/>
      </c>
      <c r="AKS9" s="42" t="str">
        <f t="shared" si="15"/>
        <v/>
      </c>
      <c r="AKT9" s="42" t="str">
        <f t="shared" si="15"/>
        <v/>
      </c>
      <c r="AKU9" s="42" t="str">
        <f t="shared" si="15"/>
        <v/>
      </c>
      <c r="AKV9" s="42" t="str">
        <f t="shared" si="15"/>
        <v/>
      </c>
      <c r="AKW9" s="42" t="str">
        <f t="shared" si="15"/>
        <v/>
      </c>
      <c r="AKX9" s="42" t="str">
        <f t="shared" si="15"/>
        <v/>
      </c>
      <c r="AKY9" s="42" t="str">
        <f t="shared" si="15"/>
        <v/>
      </c>
      <c r="AKZ9" s="42" t="str">
        <f t="shared" si="15"/>
        <v/>
      </c>
      <c r="ALA9" s="42" t="str">
        <f t="shared" si="15"/>
        <v/>
      </c>
      <c r="ALB9" s="42" t="str">
        <f t="shared" si="15"/>
        <v/>
      </c>
      <c r="ALC9" s="42" t="str">
        <f t="shared" si="15"/>
        <v/>
      </c>
      <c r="ALD9" s="42" t="str">
        <f t="shared" si="15"/>
        <v/>
      </c>
      <c r="ALE9" s="42" t="str">
        <f t="shared" si="15"/>
        <v/>
      </c>
      <c r="ALF9" s="42" t="str">
        <f t="shared" si="15"/>
        <v/>
      </c>
      <c r="ALG9" s="42" t="str">
        <f t="shared" si="15"/>
        <v/>
      </c>
      <c r="ALH9" s="42" t="str">
        <f t="shared" si="15"/>
        <v/>
      </c>
      <c r="ALI9" s="42" t="str">
        <f t="shared" si="15"/>
        <v/>
      </c>
      <c r="ALJ9" s="42" t="str">
        <f t="shared" si="15"/>
        <v/>
      </c>
      <c r="ALK9" s="42" t="str">
        <f t="shared" si="15"/>
        <v/>
      </c>
      <c r="ALL9" s="42" t="str">
        <f t="shared" si="15"/>
        <v/>
      </c>
      <c r="ALM9" s="42" t="str">
        <f t="shared" si="15"/>
        <v/>
      </c>
      <c r="ALN9" s="42" t="str">
        <f t="shared" si="15"/>
        <v/>
      </c>
      <c r="ALO9" s="42" t="str">
        <f t="shared" si="15"/>
        <v/>
      </c>
      <c r="ALP9" s="42" t="str">
        <f t="shared" si="15"/>
        <v/>
      </c>
      <c r="ALQ9" s="42" t="str">
        <f t="shared" si="15"/>
        <v/>
      </c>
      <c r="ALR9" s="42" t="str">
        <f t="shared" si="15"/>
        <v/>
      </c>
      <c r="ALS9" s="42" t="str">
        <f t="shared" si="15"/>
        <v/>
      </c>
      <c r="ALT9" s="42" t="str">
        <f t="shared" si="15"/>
        <v/>
      </c>
      <c r="ALU9" s="42" t="str">
        <f t="shared" si="15"/>
        <v/>
      </c>
      <c r="ALV9" s="42" t="str">
        <f t="shared" si="15"/>
        <v/>
      </c>
      <c r="ALW9" s="42" t="str">
        <f t="shared" si="15"/>
        <v>リユース不可時の対応を入力してください/</v>
      </c>
      <c r="ALX9" s="42" t="str">
        <f t="shared" si="15"/>
        <v/>
      </c>
      <c r="ALY9" s="42" t="str">
        <f t="shared" ref="ALY9:AMC9" si="16">IF(COUNTIF(ALY11:ALY13,"対象外")&gt;0,"",ALY7)</f>
        <v>いずれかを選択してください/</v>
      </c>
      <c r="ALZ9" s="42" t="str">
        <f t="shared" si="16"/>
        <v/>
      </c>
      <c r="AMA9" s="42" t="str">
        <f t="shared" si="16"/>
        <v>費用負担方法を選択してください/</v>
      </c>
      <c r="AMB9" s="42" t="str">
        <f t="shared" si="16"/>
        <v/>
      </c>
      <c r="AMC9" s="42" t="str">
        <f t="shared" si="16"/>
        <v>いずれか1つ以上選択してください/</v>
      </c>
      <c r="AMD9" s="42" t="str">
        <f>IF(COUNTIF(AMD11:AMD13,"対象外")&gt;0,"",AMD7)</f>
        <v/>
      </c>
    </row>
    <row r="10" spans="1:1018" s="14" customFormat="1" ht="14.25"/>
    <row r="11" spans="1:1018" s="14" customFormat="1" ht="14.25">
      <c r="H11" s="14" t="str">
        <f>IF(OR(G7=1,G7=2,G7=3,G7=4),"対象","対象外")</f>
        <v>対象外</v>
      </c>
      <c r="J11" s="14" t="str">
        <f>IF(OR($I$7=1,$I$7=2,$I$7=3),"対象","対象外")</f>
        <v>対象外</v>
      </c>
      <c r="K11" s="14" t="str">
        <f t="shared" ref="K11:U11" si="17">IF(OR($I$7=1,$I$7=2,$I$7=3),"対象","対象外")</f>
        <v>対象外</v>
      </c>
      <c r="L11" s="14" t="str">
        <f t="shared" si="17"/>
        <v>対象外</v>
      </c>
      <c r="M11" s="14" t="str">
        <f t="shared" si="17"/>
        <v>対象外</v>
      </c>
      <c r="N11" s="14" t="str">
        <f t="shared" si="17"/>
        <v>対象外</v>
      </c>
      <c r="O11" s="14" t="str">
        <f t="shared" si="17"/>
        <v>対象外</v>
      </c>
      <c r="P11" s="14" t="str">
        <f t="shared" si="17"/>
        <v>対象外</v>
      </c>
      <c r="Q11" s="14" t="str">
        <f t="shared" si="17"/>
        <v>対象外</v>
      </c>
      <c r="R11" s="14" t="str">
        <f t="shared" si="17"/>
        <v>対象外</v>
      </c>
      <c r="S11" s="14" t="str">
        <f t="shared" si="17"/>
        <v>対象外</v>
      </c>
      <c r="T11" s="14" t="str">
        <f t="shared" si="17"/>
        <v>対象外</v>
      </c>
      <c r="U11" s="14" t="str">
        <f t="shared" si="17"/>
        <v>対象外</v>
      </c>
      <c r="MJ11" s="8" t="str">
        <f>IF(MI7=1,"対象","対象外")</f>
        <v>対象外</v>
      </c>
      <c r="UH11" s="14" t="str">
        <f>IF($UG$7=1,"対象","対象外")</f>
        <v>対象外</v>
      </c>
      <c r="UI11" s="14" t="str">
        <f t="shared" ref="UI11:VI11" si="18">IF($UG$7=1,"対象","対象外")</f>
        <v>対象外</v>
      </c>
      <c r="UJ11" s="14" t="str">
        <f t="shared" si="18"/>
        <v>対象外</v>
      </c>
      <c r="UK11" s="14" t="str">
        <f t="shared" si="18"/>
        <v>対象外</v>
      </c>
      <c r="UL11" s="14" t="str">
        <f t="shared" si="18"/>
        <v>対象外</v>
      </c>
      <c r="UM11" s="14" t="str">
        <f t="shared" si="18"/>
        <v>対象外</v>
      </c>
      <c r="UN11" s="14" t="str">
        <f t="shared" si="18"/>
        <v>対象外</v>
      </c>
      <c r="UO11" s="14" t="str">
        <f t="shared" si="18"/>
        <v>対象外</v>
      </c>
      <c r="UP11" s="14" t="str">
        <f t="shared" si="18"/>
        <v>対象外</v>
      </c>
      <c r="UQ11" s="14" t="str">
        <f t="shared" si="18"/>
        <v>対象外</v>
      </c>
      <c r="UR11" s="14" t="str">
        <f t="shared" si="18"/>
        <v>対象外</v>
      </c>
      <c r="US11" s="14" t="str">
        <f t="shared" si="18"/>
        <v>対象外</v>
      </c>
      <c r="UT11" s="14" t="str">
        <f t="shared" si="18"/>
        <v>対象外</v>
      </c>
      <c r="UU11" s="14" t="str">
        <f t="shared" si="18"/>
        <v>対象外</v>
      </c>
      <c r="UV11" s="14" t="str">
        <f t="shared" si="18"/>
        <v>対象外</v>
      </c>
      <c r="UW11" s="14" t="str">
        <f t="shared" si="18"/>
        <v>対象外</v>
      </c>
      <c r="UX11" s="14" t="str">
        <f t="shared" si="18"/>
        <v>対象外</v>
      </c>
      <c r="UY11" s="14" t="str">
        <f t="shared" si="18"/>
        <v>対象外</v>
      </c>
      <c r="UZ11" s="14" t="str">
        <f t="shared" si="18"/>
        <v>対象外</v>
      </c>
      <c r="VA11" s="14" t="str">
        <f t="shared" si="18"/>
        <v>対象外</v>
      </c>
      <c r="VB11" s="14" t="str">
        <f t="shared" si="18"/>
        <v>対象外</v>
      </c>
      <c r="VC11" s="14" t="str">
        <f t="shared" si="18"/>
        <v>対象外</v>
      </c>
      <c r="VD11" s="14" t="str">
        <f t="shared" si="18"/>
        <v>対象外</v>
      </c>
      <c r="VE11" s="14" t="str">
        <f t="shared" si="18"/>
        <v>対象外</v>
      </c>
      <c r="VF11" s="14" t="str">
        <f t="shared" si="18"/>
        <v>対象外</v>
      </c>
      <c r="VG11" s="14" t="str">
        <f t="shared" si="18"/>
        <v>対象外</v>
      </c>
      <c r="VH11" s="14" t="str">
        <f t="shared" si="18"/>
        <v>対象外</v>
      </c>
      <c r="VI11" s="14" t="str">
        <f t="shared" si="18"/>
        <v>対象外</v>
      </c>
      <c r="VT11" s="46" t="str">
        <f>IF($VR$7="4","対象外","対象")</f>
        <v>対象</v>
      </c>
      <c r="VU11" s="46" t="str">
        <f t="shared" ref="VU11:XR11" si="19">IF($VR$7="4","対象外","対象")</f>
        <v>対象</v>
      </c>
      <c r="VV11" s="46" t="str">
        <f t="shared" si="19"/>
        <v>対象</v>
      </c>
      <c r="VW11" s="46" t="str">
        <f t="shared" si="19"/>
        <v>対象</v>
      </c>
      <c r="VX11" s="46" t="str">
        <f t="shared" si="19"/>
        <v>対象</v>
      </c>
      <c r="VY11" s="46" t="str">
        <f t="shared" si="19"/>
        <v>対象</v>
      </c>
      <c r="VZ11" s="46" t="str">
        <f t="shared" si="19"/>
        <v>対象</v>
      </c>
      <c r="WA11" s="46" t="str">
        <f t="shared" si="19"/>
        <v>対象</v>
      </c>
      <c r="WB11" s="46" t="str">
        <f t="shared" si="19"/>
        <v>対象</v>
      </c>
      <c r="WC11" s="46" t="str">
        <f t="shared" si="19"/>
        <v>対象</v>
      </c>
      <c r="WD11" s="46" t="str">
        <f t="shared" si="19"/>
        <v>対象</v>
      </c>
      <c r="WE11" s="46" t="str">
        <f t="shared" si="19"/>
        <v>対象</v>
      </c>
      <c r="WF11" s="46" t="str">
        <f t="shared" si="19"/>
        <v>対象</v>
      </c>
      <c r="WG11" s="46" t="str">
        <f t="shared" si="19"/>
        <v>対象</v>
      </c>
      <c r="WH11" s="46" t="str">
        <f t="shared" si="19"/>
        <v>対象</v>
      </c>
      <c r="WI11" s="46" t="str">
        <f t="shared" si="19"/>
        <v>対象</v>
      </c>
      <c r="WJ11" s="46" t="str">
        <f t="shared" si="19"/>
        <v>対象</v>
      </c>
      <c r="WK11" s="46" t="str">
        <f t="shared" si="19"/>
        <v>対象</v>
      </c>
      <c r="WL11" s="46" t="str">
        <f t="shared" si="19"/>
        <v>対象</v>
      </c>
      <c r="WM11" s="46" t="str">
        <f t="shared" si="19"/>
        <v>対象</v>
      </c>
      <c r="WN11" s="46" t="str">
        <f t="shared" si="19"/>
        <v>対象</v>
      </c>
      <c r="WO11" s="46" t="str">
        <f t="shared" si="19"/>
        <v>対象</v>
      </c>
      <c r="WP11" s="46" t="str">
        <f t="shared" si="19"/>
        <v>対象</v>
      </c>
      <c r="WQ11" s="46" t="str">
        <f t="shared" si="19"/>
        <v>対象</v>
      </c>
      <c r="WR11" s="46" t="str">
        <f t="shared" si="19"/>
        <v>対象</v>
      </c>
      <c r="WS11" s="46" t="str">
        <f t="shared" si="19"/>
        <v>対象</v>
      </c>
      <c r="WT11" s="46" t="str">
        <f t="shared" si="19"/>
        <v>対象</v>
      </c>
      <c r="WU11" s="46" t="str">
        <f t="shared" si="19"/>
        <v>対象</v>
      </c>
      <c r="WV11" s="46" t="str">
        <f t="shared" si="19"/>
        <v>対象</v>
      </c>
      <c r="WW11" s="46" t="str">
        <f t="shared" si="19"/>
        <v>対象</v>
      </c>
      <c r="WX11" s="46" t="str">
        <f t="shared" si="19"/>
        <v>対象</v>
      </c>
      <c r="WY11" s="46" t="str">
        <f t="shared" si="19"/>
        <v>対象</v>
      </c>
      <c r="WZ11" s="46" t="str">
        <f t="shared" si="19"/>
        <v>対象</v>
      </c>
      <c r="XA11" s="46" t="str">
        <f t="shared" si="19"/>
        <v>対象</v>
      </c>
      <c r="XB11" s="46" t="str">
        <f t="shared" si="19"/>
        <v>対象</v>
      </c>
      <c r="XC11" s="46" t="str">
        <f t="shared" si="19"/>
        <v>対象</v>
      </c>
      <c r="XD11" s="46" t="str">
        <f t="shared" si="19"/>
        <v>対象</v>
      </c>
      <c r="XE11" s="46" t="str">
        <f t="shared" si="19"/>
        <v>対象</v>
      </c>
      <c r="XF11" s="46" t="str">
        <f t="shared" si="19"/>
        <v>対象</v>
      </c>
      <c r="XG11" s="46" t="str">
        <f t="shared" si="19"/>
        <v>対象</v>
      </c>
      <c r="XH11" s="46" t="str">
        <f t="shared" si="19"/>
        <v>対象</v>
      </c>
      <c r="XI11" s="46" t="str">
        <f t="shared" si="19"/>
        <v>対象</v>
      </c>
      <c r="XJ11" s="46" t="str">
        <f t="shared" si="19"/>
        <v>対象</v>
      </c>
      <c r="XK11" s="46" t="str">
        <f t="shared" si="19"/>
        <v>対象</v>
      </c>
      <c r="XL11" s="46" t="str">
        <f t="shared" si="19"/>
        <v>対象</v>
      </c>
      <c r="XM11" s="46" t="str">
        <f t="shared" si="19"/>
        <v>対象</v>
      </c>
      <c r="XN11" s="46" t="str">
        <f t="shared" si="19"/>
        <v>対象</v>
      </c>
      <c r="XO11" s="46" t="str">
        <f t="shared" si="19"/>
        <v>対象</v>
      </c>
      <c r="XP11" s="46" t="str">
        <f t="shared" si="19"/>
        <v>対象</v>
      </c>
      <c r="XQ11" s="46" t="str">
        <f t="shared" si="19"/>
        <v>対象</v>
      </c>
      <c r="XR11" s="46" t="str">
        <f t="shared" si="19"/>
        <v>対象</v>
      </c>
    </row>
    <row r="12" spans="1:1018" s="8" customFormat="1" ht="14.25">
      <c r="G12" s="43"/>
      <c r="T12" s="46" t="str">
        <f>IF(S7="○","対象","対象外")</f>
        <v>対象外</v>
      </c>
      <c r="MF12" s="46" t="str">
        <f>IF(ME7="○","対象","対象外")</f>
        <v>対象外</v>
      </c>
      <c r="MH12" s="46" t="str">
        <f>IF(MG7=4,"対象","対象外")</f>
        <v>対象外</v>
      </c>
      <c r="MM12" s="8" t="str">
        <f>IF(COUNTIF(MK7:ML7,5)&gt;0,"対象","対象外")</f>
        <v>対象外</v>
      </c>
      <c r="MS12" s="8" t="str">
        <f>IF(MR7="○","対象","対象外")</f>
        <v>対象外</v>
      </c>
      <c r="NW12" s="8" t="str">
        <f>IF(NV7="○","対象","対象外")</f>
        <v>対象外</v>
      </c>
      <c r="UO12" s="46" t="str">
        <f>IF(UN7="○","対象","対象外")</f>
        <v>対象外</v>
      </c>
      <c r="UU12" s="46" t="str">
        <f>IF(UT7="○","対象","対象外")</f>
        <v>対象外</v>
      </c>
      <c r="VA12" s="46" t="str">
        <f>IF(UZ7="○","対象","対象外")</f>
        <v>対象外</v>
      </c>
      <c r="VI12" s="46" t="str">
        <f>IF(VH7="○","対象","対象外")</f>
        <v>対象外</v>
      </c>
      <c r="VQ12" s="46" t="str">
        <f>IF(VP7="○","対象","対象外")</f>
        <v>対象外</v>
      </c>
      <c r="VS12" s="46" t="str">
        <f>IF(VR7=5,"対象","対象外")</f>
        <v>対象外</v>
      </c>
      <c r="XR12" s="46" t="str">
        <f>IF(XQ7="○","対象","対象外")</f>
        <v>対象外</v>
      </c>
      <c r="XT12" s="46" t="str">
        <f>IF(XS7=5,"対象","対象外")</f>
        <v>対象外</v>
      </c>
      <c r="YC12" s="46" t="str">
        <f>IF(OR(YB7="○",YB7="△"),"対象","対象外")</f>
        <v>対象外</v>
      </c>
      <c r="YE12" s="46" t="str">
        <f>IF(OR(YD7="○",YD7="△"),"対象","対象外")</f>
        <v>対象外</v>
      </c>
      <c r="YZ12" s="46" t="str">
        <f>IF(SUM(YX7:YY7)&gt;0,"対象","対象外")</f>
        <v>対象外</v>
      </c>
      <c r="ZX12" s="46" t="str">
        <f>IF(SUM(ZV7:ZW7)&gt;0,"対象","対象外")</f>
        <v>対象外</v>
      </c>
      <c r="AAJ12" s="46" t="str">
        <f>IF(AAI7="○","対象","対象外")</f>
        <v>対象外</v>
      </c>
      <c r="AAT12" s="46" t="str">
        <f>IF(AAS7="○","対象","対象外")</f>
        <v>対象外</v>
      </c>
      <c r="AAX12" s="46" t="str">
        <f>IF(AAW7="○","対象","対象外")</f>
        <v>対象外</v>
      </c>
      <c r="AAZ12" s="46" t="str">
        <f>IF(AAY7="○","対象","対象外")</f>
        <v>対象外</v>
      </c>
      <c r="ABE12" s="46" t="str">
        <f>IF(ABD7="○","対象","対象外")</f>
        <v>対象外</v>
      </c>
      <c r="ABG12" s="46" t="str">
        <f>IF(ABF7="○","対象","対象外")</f>
        <v>対象外</v>
      </c>
      <c r="ABI12" s="46" t="str">
        <f>IF(ABH7="○","対象","対象外")</f>
        <v>対象外</v>
      </c>
      <c r="ABK12" s="46" t="str">
        <f>IF(ABJ7="○","対象","対象外")</f>
        <v>対象外</v>
      </c>
      <c r="ABM12" s="46" t="str">
        <f>IF(ABL7="○","対象","対象外")</f>
        <v>対象外</v>
      </c>
      <c r="ABO12" s="46" t="str">
        <f>IF(ABN7="○","対象","対象外")</f>
        <v>対象外</v>
      </c>
      <c r="ABQ12" s="46" t="str">
        <f>IF(ABP7="○","対象","対象外")</f>
        <v>対象外</v>
      </c>
      <c r="ABS12" s="46" t="str">
        <f>IF(ABR7="○","対象","対象外")</f>
        <v>対象外</v>
      </c>
      <c r="ACF12" s="46" t="str">
        <f>IF(ACE7="○","対象","対象外")</f>
        <v>対象外</v>
      </c>
      <c r="ACH12" s="46" t="str">
        <f>IF(ACG7="○","対象","対象外")</f>
        <v>対象外</v>
      </c>
      <c r="ACJ12" s="46" t="str">
        <f>IF(ACI7="○","対象","対象外")</f>
        <v>対象外</v>
      </c>
      <c r="ACL12" s="46" t="str">
        <f>IF(ACK7="○","対象","対象外")</f>
        <v>対象外</v>
      </c>
      <c r="ACN12" s="46" t="str">
        <f>IF(ACM7="○","対象","対象外")</f>
        <v>対象外</v>
      </c>
      <c r="ACP12" s="46" t="str">
        <f>IF(ACO7="○","対象","対象外")</f>
        <v>対象外</v>
      </c>
      <c r="ACR12" s="46" t="str">
        <f>IF(ACQ7="○","対象","対象外")</f>
        <v>対象外</v>
      </c>
      <c r="ACT12" s="46" t="str">
        <f>IF(ACS7="○","対象","対象外")</f>
        <v>対象外</v>
      </c>
      <c r="ACV12" s="46" t="str">
        <f>IF(ACU7="○","対象","対象外")</f>
        <v>対象外</v>
      </c>
      <c r="ADI12" s="46" t="str">
        <f>IF(ADH7="○","対象","対象外")</f>
        <v>対象外</v>
      </c>
      <c r="ADR12" s="46" t="str">
        <f>IF(ADQ7="○","対象","対象外")</f>
        <v>対象外</v>
      </c>
      <c r="ADY12" s="46" t="str">
        <f>IF(ADX7="○","対象","対象外")</f>
        <v>対象外</v>
      </c>
      <c r="AEA12" s="46" t="str">
        <f>IF(ADZ7="○","対象","対象外")</f>
        <v>対象外</v>
      </c>
      <c r="AEF12" s="46" t="str">
        <f>IF(AEE7="○","対象","対象外")</f>
        <v>対象外</v>
      </c>
      <c r="AEH12" s="46" t="str">
        <f>IF(AEG7="○","対象","対象外")</f>
        <v>対象外</v>
      </c>
      <c r="AEJ12" s="46" t="str">
        <f>IF(AEI7="○","対象","対象外")</f>
        <v>対象外</v>
      </c>
      <c r="AEL12" s="46" t="str">
        <f>IF(AEK7="○","対象","対象外")</f>
        <v>対象外</v>
      </c>
      <c r="AEN12" s="46" t="str">
        <f>IF(AEM7="○","対象","対象外")</f>
        <v>対象外</v>
      </c>
      <c r="AEP12" s="46" t="str">
        <f>IF(AEO7="○","対象","対象外")</f>
        <v>対象外</v>
      </c>
      <c r="AER12" s="46" t="str">
        <f>IF(AEQ7="○","対象","対象外")</f>
        <v>対象外</v>
      </c>
      <c r="AET12" s="46" t="str">
        <f>IF(AES7="○","対象","対象外")</f>
        <v>対象外</v>
      </c>
      <c r="AFH12" s="46" t="str">
        <f>IF(AFG7="○","対象","対象外")</f>
        <v>対象外</v>
      </c>
      <c r="AFJ12" s="46" t="str">
        <f>IF(AFI7="○","対象","対象外")</f>
        <v>対象外</v>
      </c>
      <c r="AFL12" s="46" t="str">
        <f>IF(AFK7="○","対象","対象外")</f>
        <v>対象外</v>
      </c>
      <c r="AFN12" s="46" t="str">
        <f>IF(AFM7="○","対象","対象外")</f>
        <v>対象外</v>
      </c>
      <c r="AFP12" s="46" t="str">
        <f>IF(AFO7="○","対象","対象外")</f>
        <v>対象外</v>
      </c>
      <c r="AFR12" s="46" t="str">
        <f>IF(AFQ7="○","対象","対象外")</f>
        <v>対象外</v>
      </c>
      <c r="AFT12" s="46" t="str">
        <f>IF(AFS7="○","対象","対象外")</f>
        <v>対象外</v>
      </c>
      <c r="AFV12" s="46" t="str">
        <f>IF(AFU7="○","対象","対象外")</f>
        <v>対象外</v>
      </c>
      <c r="AFX12" s="46" t="str">
        <f>IF(AFW7="○","対象","対象外")</f>
        <v>対象外</v>
      </c>
      <c r="AGL12" s="46" t="str">
        <f>IF(AGK7="○","対象","対象外")</f>
        <v>対象外</v>
      </c>
      <c r="AHE12" s="46" t="str">
        <f>IF(AHD7=7,"対象","対象外")</f>
        <v>対象外</v>
      </c>
      <c r="AHO12" s="14"/>
      <c r="AHP12" s="46" t="str">
        <f>IF(AHO7="○","対象","対象外")</f>
        <v>対象外</v>
      </c>
    </row>
    <row r="13" spans="1:1018" s="8" customFormat="1" ht="14.25">
      <c r="G13" s="43"/>
      <c r="DC13" s="7"/>
      <c r="AHO13" s="14"/>
    </row>
    <row r="14" spans="1:1018" s="8" customFormat="1" ht="24.6" customHeight="1">
      <c r="A14" s="624" t="s">
        <v>1069</v>
      </c>
      <c r="G14" s="43"/>
      <c r="H14" s="50" t="s">
        <v>1125</v>
      </c>
      <c r="J14" s="621" t="s">
        <v>1168</v>
      </c>
      <c r="K14" s="622"/>
      <c r="L14" s="622"/>
      <c r="M14" s="622"/>
      <c r="N14" s="622"/>
      <c r="O14" s="622"/>
      <c r="P14" s="622"/>
      <c r="Q14" s="622"/>
      <c r="R14" s="622"/>
      <c r="S14" s="622"/>
      <c r="T14" s="622"/>
      <c r="U14" s="623"/>
      <c r="DC14" s="7"/>
      <c r="MJ14" s="621" t="s">
        <v>1172</v>
      </c>
      <c r="MK14" s="622"/>
      <c r="ML14" s="622"/>
      <c r="MM14" s="622"/>
      <c r="MN14" s="622"/>
      <c r="MO14" s="622"/>
      <c r="MP14" s="622"/>
      <c r="MQ14" s="622"/>
      <c r="MR14" s="622"/>
      <c r="MS14" s="622"/>
      <c r="MT14" s="622"/>
      <c r="MU14" s="622"/>
      <c r="MV14" s="622"/>
      <c r="MW14" s="622"/>
      <c r="MX14" s="622"/>
      <c r="MY14" s="622"/>
      <c r="MZ14" s="622"/>
      <c r="NA14" s="622"/>
      <c r="NB14" s="622"/>
      <c r="NC14" s="622"/>
      <c r="ND14" s="622"/>
      <c r="NE14" s="622"/>
      <c r="NF14" s="622"/>
      <c r="NG14" s="622"/>
      <c r="NH14" s="622"/>
      <c r="NI14" s="622"/>
      <c r="NJ14" s="622"/>
      <c r="NK14" s="622"/>
      <c r="NL14" s="622"/>
      <c r="NM14" s="622"/>
      <c r="NN14" s="622"/>
      <c r="NO14" s="622"/>
      <c r="NP14" s="622"/>
      <c r="NQ14" s="622"/>
      <c r="NR14" s="622"/>
      <c r="NS14" s="622"/>
      <c r="NT14" s="622"/>
      <c r="NU14" s="622"/>
      <c r="NV14" s="622"/>
      <c r="NW14" s="623"/>
      <c r="UH14" s="621" t="s">
        <v>1149</v>
      </c>
      <c r="UI14" s="622"/>
      <c r="UJ14" s="622"/>
      <c r="UK14" s="622"/>
      <c r="UL14" s="622"/>
      <c r="UM14" s="622"/>
      <c r="UN14" s="622"/>
      <c r="UO14" s="622"/>
      <c r="UP14" s="622"/>
      <c r="UQ14" s="622"/>
      <c r="UR14" s="622"/>
      <c r="US14" s="622"/>
      <c r="UT14" s="622"/>
      <c r="UU14" s="622"/>
      <c r="UV14" s="622"/>
      <c r="UW14" s="622"/>
      <c r="UX14" s="622"/>
      <c r="UY14" s="622"/>
      <c r="UZ14" s="622"/>
      <c r="VA14" s="622"/>
      <c r="VB14" s="622"/>
      <c r="VC14" s="622"/>
      <c r="VD14" s="622"/>
      <c r="VE14" s="622"/>
      <c r="VF14" s="622"/>
      <c r="VG14" s="622"/>
      <c r="VH14" s="622"/>
      <c r="VI14" s="623"/>
      <c r="VT14" s="626" t="s">
        <v>1352</v>
      </c>
      <c r="VU14" s="627"/>
      <c r="VV14" s="627"/>
      <c r="VW14" s="627"/>
      <c r="VX14" s="627"/>
      <c r="VY14" s="627"/>
      <c r="VZ14" s="627"/>
      <c r="WA14" s="627"/>
      <c r="WB14" s="627"/>
      <c r="WC14" s="627"/>
      <c r="WD14" s="627"/>
      <c r="WE14" s="627"/>
      <c r="WF14" s="627"/>
      <c r="WG14" s="627"/>
      <c r="WH14" s="627"/>
      <c r="WI14" s="627"/>
      <c r="WJ14" s="627"/>
      <c r="WK14" s="627"/>
      <c r="WL14" s="627"/>
      <c r="WM14" s="627"/>
      <c r="WN14" s="627"/>
      <c r="WO14" s="627"/>
      <c r="WP14" s="627"/>
      <c r="WQ14" s="627"/>
      <c r="WR14" s="627"/>
      <c r="WS14" s="627"/>
      <c r="WT14" s="627"/>
      <c r="WU14" s="627"/>
      <c r="WV14" s="627"/>
      <c r="WW14" s="627"/>
      <c r="WX14" s="627"/>
      <c r="WY14" s="627"/>
      <c r="WZ14" s="627"/>
      <c r="XA14" s="627"/>
      <c r="XB14" s="627"/>
      <c r="XC14" s="627"/>
      <c r="XD14" s="627"/>
      <c r="XE14" s="627"/>
      <c r="XF14" s="627"/>
      <c r="XG14" s="627"/>
      <c r="XH14" s="627"/>
      <c r="XI14" s="627"/>
      <c r="XJ14" s="627"/>
      <c r="XK14" s="627"/>
      <c r="XL14" s="627"/>
      <c r="XM14" s="627"/>
      <c r="XN14" s="627"/>
      <c r="XO14" s="627"/>
      <c r="XP14" s="627"/>
      <c r="XQ14" s="627"/>
      <c r="XR14" s="627"/>
      <c r="AHO14" s="14"/>
    </row>
    <row r="15" spans="1:1018" s="8" customFormat="1" ht="24.95" customHeight="1">
      <c r="A15" s="625"/>
      <c r="G15" s="43"/>
      <c r="T15" s="56" t="s">
        <v>1126</v>
      </c>
      <c r="DC15" s="7"/>
      <c r="MF15" s="50" t="s">
        <v>1127</v>
      </c>
      <c r="MH15" s="50" t="s">
        <v>1128</v>
      </c>
      <c r="MM15" s="56" t="s">
        <v>1161</v>
      </c>
      <c r="MS15" s="56" t="s">
        <v>1162</v>
      </c>
      <c r="NW15" s="56" t="s">
        <v>1163</v>
      </c>
      <c r="UO15" s="50" t="s">
        <v>1150</v>
      </c>
      <c r="UU15" s="50" t="s">
        <v>1151</v>
      </c>
      <c r="VA15" s="50" t="s">
        <v>1152</v>
      </c>
      <c r="VI15" s="50" t="s">
        <v>1153</v>
      </c>
      <c r="VQ15" s="50" t="s">
        <v>1154</v>
      </c>
      <c r="VS15" s="50" t="s">
        <v>1155</v>
      </c>
      <c r="XR15" s="50" t="s">
        <v>1164</v>
      </c>
      <c r="XT15" s="50" t="s">
        <v>1160</v>
      </c>
      <c r="YC15" s="50" t="s">
        <v>1176</v>
      </c>
      <c r="YE15" s="50" t="s">
        <v>1177</v>
      </c>
      <c r="YZ15" s="50" t="s">
        <v>1178</v>
      </c>
      <c r="ZX15" s="50" t="s">
        <v>1179</v>
      </c>
      <c r="AAJ15" s="50" t="s">
        <v>1180</v>
      </c>
      <c r="AAT15" s="50" t="s">
        <v>1181</v>
      </c>
      <c r="AAX15" s="50" t="s">
        <v>1182</v>
      </c>
      <c r="AAZ15" s="50" t="s">
        <v>1183</v>
      </c>
      <c r="ABE15" s="50" t="s">
        <v>1188</v>
      </c>
      <c r="ABG15" s="50" t="s">
        <v>1189</v>
      </c>
      <c r="ABI15" s="50" t="s">
        <v>1190</v>
      </c>
      <c r="ABK15" s="50" t="s">
        <v>1191</v>
      </c>
      <c r="ABM15" s="50" t="s">
        <v>1192</v>
      </c>
      <c r="ABO15" s="50" t="s">
        <v>1193</v>
      </c>
      <c r="ABQ15" s="50" t="s">
        <v>1194</v>
      </c>
      <c r="ABS15" s="50" t="s">
        <v>1195</v>
      </c>
      <c r="ACF15" s="50" t="s">
        <v>1184</v>
      </c>
      <c r="ACH15" s="50" t="s">
        <v>1196</v>
      </c>
      <c r="ACJ15" s="50" t="s">
        <v>1198</v>
      </c>
      <c r="ACL15" s="50" t="s">
        <v>1199</v>
      </c>
      <c r="ACN15" s="50" t="s">
        <v>1200</v>
      </c>
      <c r="ACP15" s="50" t="s">
        <v>1201</v>
      </c>
      <c r="ACR15" s="50" t="s">
        <v>1202</v>
      </c>
      <c r="ACT15" s="50" t="s">
        <v>1203</v>
      </c>
      <c r="ACV15" s="50" t="s">
        <v>1197</v>
      </c>
      <c r="ADI15" s="50" t="s">
        <v>1204</v>
      </c>
      <c r="ADR15" s="50" t="s">
        <v>1205</v>
      </c>
      <c r="ADY15" s="50" t="s">
        <v>1206</v>
      </c>
      <c r="AEA15" s="50" t="s">
        <v>1207</v>
      </c>
      <c r="AEF15" s="50" t="s">
        <v>1208</v>
      </c>
      <c r="AEH15" s="50" t="s">
        <v>1209</v>
      </c>
      <c r="AEJ15" s="50" t="s">
        <v>1210</v>
      </c>
      <c r="AEL15" s="50" t="s">
        <v>1211</v>
      </c>
      <c r="AEN15" s="50" t="s">
        <v>1212</v>
      </c>
      <c r="AEP15" s="50" t="s">
        <v>1213</v>
      </c>
      <c r="AER15" s="50" t="s">
        <v>1214</v>
      </c>
      <c r="AET15" s="50" t="s">
        <v>1208</v>
      </c>
      <c r="AFH15" s="50" t="s">
        <v>1215</v>
      </c>
      <c r="AFJ15" s="50" t="s">
        <v>1208</v>
      </c>
      <c r="AFL15" s="50" t="s">
        <v>1209</v>
      </c>
      <c r="AFN15" s="50" t="s">
        <v>1210</v>
      </c>
      <c r="AFP15" s="50" t="s">
        <v>1211</v>
      </c>
      <c r="AFR15" s="50" t="s">
        <v>1212</v>
      </c>
      <c r="AFT15" s="50" t="s">
        <v>1213</v>
      </c>
      <c r="AFV15" s="50" t="s">
        <v>1214</v>
      </c>
      <c r="AFX15" s="50" t="s">
        <v>1208</v>
      </c>
      <c r="AGL15" s="50" t="s">
        <v>1216</v>
      </c>
      <c r="AHE15" s="50" t="s">
        <v>1166</v>
      </c>
      <c r="AHO15" s="14"/>
      <c r="AHP15" s="50" t="s">
        <v>1165</v>
      </c>
    </row>
    <row r="16" spans="1:1018" s="7" customFormat="1" ht="14.45" customHeight="1">
      <c r="G16" s="44"/>
      <c r="AL16" s="12"/>
      <c r="OP16" s="45"/>
    </row>
    <row r="17" spans="1:900" s="12" customFormat="1" ht="14.25">
      <c r="A17" s="7"/>
      <c r="G17" s="47"/>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Y17" s="8"/>
      <c r="IZ17" s="8"/>
      <c r="JA17" s="8"/>
      <c r="JB17" s="8"/>
      <c r="JC17" s="8"/>
      <c r="JD17" s="8"/>
      <c r="JE17" s="8"/>
      <c r="JF17" s="8"/>
      <c r="JG17" s="8"/>
      <c r="JI17" s="8"/>
      <c r="JJ17" s="8"/>
      <c r="JK17" s="8"/>
      <c r="JL17" s="8"/>
      <c r="JM17" s="8"/>
      <c r="JN17" s="8"/>
      <c r="JO17" s="8"/>
      <c r="JP17" s="8"/>
      <c r="JQ17" s="8"/>
      <c r="JR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7"/>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row>
    <row r="18" spans="1:900">
      <c r="G18" s="48"/>
      <c r="AAB18" s="7"/>
    </row>
    <row r="19" spans="1:900">
      <c r="AAB19" s="7"/>
    </row>
    <row r="20" spans="1:900">
      <c r="AAB20" s="7"/>
    </row>
  </sheetData>
  <mergeCells count="5">
    <mergeCell ref="UH14:VI14"/>
    <mergeCell ref="A14:A15"/>
    <mergeCell ref="MJ14:NW14"/>
    <mergeCell ref="J14:U14"/>
    <mergeCell ref="VT14:XR14"/>
  </mergeCells>
  <phoneticPr fontId="2"/>
  <conditionalFormatting sqref="DC16">
    <cfRule type="cellIs" dxfId="2" priority="11" operator="equal">
      <formula>"NG"</formula>
    </cfRule>
  </conditionalFormatting>
  <conditionalFormatting sqref="FE3">
    <cfRule type="cellIs" dxfId="1" priority="3" operator="equal">
      <formula>"NG"</formula>
    </cfRule>
  </conditionalFormatting>
  <conditionalFormatting sqref="AGQ3">
    <cfRule type="cellIs" dxfId="0" priority="1" operator="equal">
      <formula>"NG"</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6AE5B-C40A-439F-8826-8425649BE532}">
  <dimension ref="A1:T55"/>
  <sheetViews>
    <sheetView showGridLines="0" zoomScaleNormal="100" workbookViewId="0"/>
  </sheetViews>
  <sheetFormatPr defaultColWidth="0" defaultRowHeight="15.75" zeroHeight="1"/>
  <cols>
    <col min="1" max="1" width="3.625" style="74" customWidth="1"/>
    <col min="2" max="14" width="5.625" style="74" customWidth="1"/>
    <col min="15" max="15" width="3.625" style="74" customWidth="1"/>
    <col min="16" max="16" width="40.625" style="72" customWidth="1"/>
    <col min="17" max="17" width="8.625" style="72" hidden="1" customWidth="1"/>
    <col min="18" max="19" width="8.625" style="266" hidden="1" customWidth="1"/>
    <col min="20" max="20" width="0" style="70" hidden="1" customWidth="1"/>
    <col min="21" max="16384" width="8.625" style="70" hidden="1"/>
  </cols>
  <sheetData>
    <row r="1" spans="1:20" ht="18.75">
      <c r="A1" s="68"/>
      <c r="B1" s="68"/>
      <c r="C1" s="68"/>
      <c r="D1" s="68"/>
      <c r="E1" s="68"/>
      <c r="F1" s="68"/>
      <c r="G1" s="68"/>
      <c r="H1" s="68"/>
      <c r="I1" s="68"/>
      <c r="J1" s="68"/>
      <c r="K1" s="68"/>
      <c r="L1" s="68"/>
      <c r="M1" s="68"/>
      <c r="N1" s="68"/>
      <c r="O1" s="68"/>
      <c r="Q1"/>
      <c r="R1" s="266" t="s">
        <v>1071</v>
      </c>
      <c r="T1" s="70" t="s">
        <v>40</v>
      </c>
    </row>
    <row r="2" spans="1:20" ht="18.75">
      <c r="A2" s="68"/>
      <c r="B2" s="179" t="s">
        <v>41</v>
      </c>
      <c r="C2" s="68"/>
      <c r="D2" s="68"/>
      <c r="F2" s="68"/>
      <c r="G2" s="68"/>
      <c r="H2" s="68"/>
      <c r="I2" s="68"/>
      <c r="J2" s="68"/>
      <c r="K2" s="68"/>
      <c r="L2" s="68"/>
      <c r="M2" s="68"/>
      <c r="N2" s="68"/>
      <c r="Q2"/>
    </row>
    <row r="3" spans="1:20" ht="18.75">
      <c r="A3" s="68"/>
      <c r="B3" s="83"/>
      <c r="C3" s="83"/>
      <c r="D3" s="83"/>
      <c r="E3" s="83"/>
      <c r="F3" s="83"/>
      <c r="G3" s="83"/>
      <c r="H3" s="83"/>
      <c r="I3" s="83"/>
      <c r="J3" s="83"/>
      <c r="K3" s="83"/>
      <c r="L3" s="83"/>
      <c r="M3" s="83"/>
      <c r="N3" s="83"/>
      <c r="Q3"/>
    </row>
    <row r="4" spans="1:20" ht="18.75">
      <c r="A4" s="68"/>
      <c r="B4" s="76" t="s">
        <v>42</v>
      </c>
      <c r="C4" s="328" t="s">
        <v>1261</v>
      </c>
      <c r="D4" s="328"/>
      <c r="E4" s="328"/>
      <c r="F4" s="328"/>
      <c r="G4" s="328"/>
      <c r="H4" s="328"/>
      <c r="I4" s="328"/>
      <c r="J4" s="328"/>
      <c r="K4" s="328"/>
      <c r="L4" s="328"/>
      <c r="M4" s="328"/>
      <c r="N4" s="328"/>
      <c r="Q4"/>
    </row>
    <row r="5" spans="1:20" ht="18.75">
      <c r="A5" s="68"/>
      <c r="B5" s="76"/>
      <c r="C5" s="328"/>
      <c r="D5" s="328"/>
      <c r="E5" s="328"/>
      <c r="F5" s="328"/>
      <c r="G5" s="328"/>
      <c r="H5" s="328"/>
      <c r="I5" s="328"/>
      <c r="J5" s="328"/>
      <c r="K5" s="328"/>
      <c r="L5" s="328"/>
      <c r="M5" s="328"/>
      <c r="N5" s="328"/>
      <c r="Q5"/>
      <c r="T5" s="187" t="s">
        <v>1103</v>
      </c>
    </row>
    <row r="6" spans="1:20" ht="18.75">
      <c r="A6" s="68"/>
      <c r="B6" s="84" t="s">
        <v>43</v>
      </c>
      <c r="C6" s="2"/>
      <c r="D6" s="83"/>
      <c r="E6" s="83"/>
      <c r="F6" s="83"/>
      <c r="G6" s="83"/>
      <c r="H6" s="83"/>
      <c r="I6" s="83"/>
      <c r="J6" s="83"/>
      <c r="K6" s="83"/>
      <c r="L6" s="83"/>
      <c r="M6" s="83"/>
      <c r="N6" s="83"/>
      <c r="P6" s="72" t="str">
        <f>IF(R6="NG","いずれか一つを選択してください/","")</f>
        <v>いずれか一つを選択してください/</v>
      </c>
      <c r="Q6"/>
      <c r="R6" s="266" t="str">
        <f>IF(C6="","NG","OK")</f>
        <v>NG</v>
      </c>
      <c r="T6" s="180">
        <f>IF(OR(C6=5,C6=6),1,0)</f>
        <v>0</v>
      </c>
    </row>
    <row r="7" spans="1:20" ht="18.75">
      <c r="A7" s="68"/>
      <c r="B7" s="85" t="s">
        <v>44</v>
      </c>
      <c r="C7" s="86" t="s">
        <v>45</v>
      </c>
      <c r="D7" s="87"/>
      <c r="E7" s="88"/>
      <c r="F7" s="88"/>
      <c r="G7" s="88"/>
      <c r="H7" s="88"/>
      <c r="I7" s="88"/>
      <c r="J7" s="88"/>
      <c r="K7" s="88"/>
      <c r="L7" s="88"/>
      <c r="M7" s="89"/>
      <c r="N7" s="83"/>
      <c r="Q7"/>
    </row>
    <row r="8" spans="1:20" ht="18.75">
      <c r="A8" s="68"/>
      <c r="B8" s="85" t="s">
        <v>46</v>
      </c>
      <c r="C8" s="86" t="s">
        <v>47</v>
      </c>
      <c r="D8" s="87"/>
      <c r="E8" s="88"/>
      <c r="F8" s="88"/>
      <c r="G8" s="88"/>
      <c r="H8" s="88"/>
      <c r="I8" s="88"/>
      <c r="J8" s="88"/>
      <c r="K8" s="88"/>
      <c r="L8" s="88"/>
      <c r="M8" s="89"/>
      <c r="N8" s="83"/>
      <c r="Q8"/>
    </row>
    <row r="9" spans="1:20" ht="18.75">
      <c r="A9" s="68"/>
      <c r="B9" s="85" t="s">
        <v>48</v>
      </c>
      <c r="C9" s="86" t="s">
        <v>49</v>
      </c>
      <c r="D9" s="87"/>
      <c r="E9" s="88"/>
      <c r="F9" s="88"/>
      <c r="G9" s="88"/>
      <c r="H9" s="88"/>
      <c r="I9" s="88"/>
      <c r="J9" s="88"/>
      <c r="K9" s="88"/>
      <c r="L9" s="88"/>
      <c r="M9" s="89"/>
      <c r="N9" s="83"/>
      <c r="Q9"/>
    </row>
    <row r="10" spans="1:20" ht="18.75">
      <c r="A10" s="68"/>
      <c r="B10" s="85" t="s">
        <v>50</v>
      </c>
      <c r="C10" s="86" t="s">
        <v>51</v>
      </c>
      <c r="D10" s="87"/>
      <c r="E10" s="88"/>
      <c r="F10" s="88"/>
      <c r="G10" s="88"/>
      <c r="H10" s="88"/>
      <c r="I10" s="88"/>
      <c r="J10" s="88"/>
      <c r="K10" s="88"/>
      <c r="L10" s="88"/>
      <c r="M10" s="89"/>
      <c r="N10" s="83"/>
      <c r="Q10"/>
    </row>
    <row r="11" spans="1:20" ht="18.75">
      <c r="A11" s="68"/>
      <c r="B11" s="85" t="s">
        <v>52</v>
      </c>
      <c r="C11" s="86" t="s">
        <v>53</v>
      </c>
      <c r="D11" s="87"/>
      <c r="E11" s="88"/>
      <c r="F11" s="88"/>
      <c r="G11" s="88"/>
      <c r="H11" s="88"/>
      <c r="I11" s="88"/>
      <c r="J11" s="88"/>
      <c r="K11" s="88"/>
      <c r="L11" s="88"/>
      <c r="M11" s="89"/>
      <c r="N11" s="83"/>
      <c r="Q11"/>
    </row>
    <row r="12" spans="1:20" ht="18.75">
      <c r="A12" s="68"/>
      <c r="B12" s="85" t="s">
        <v>54</v>
      </c>
      <c r="C12" s="86" t="s">
        <v>55</v>
      </c>
      <c r="D12" s="87"/>
      <c r="E12" s="88"/>
      <c r="F12" s="88"/>
      <c r="G12" s="88"/>
      <c r="H12" s="88"/>
      <c r="I12" s="88"/>
      <c r="J12" s="88"/>
      <c r="K12" s="88"/>
      <c r="L12" s="88"/>
      <c r="M12" s="89"/>
      <c r="N12" s="83"/>
      <c r="Q12"/>
    </row>
    <row r="13" spans="1:20" ht="18.75">
      <c r="A13" s="68"/>
      <c r="B13" s="76"/>
      <c r="C13" s="83"/>
      <c r="D13" s="83"/>
      <c r="E13" s="83"/>
      <c r="F13" s="83"/>
      <c r="G13" s="83"/>
      <c r="H13" s="83"/>
      <c r="I13" s="83"/>
      <c r="J13" s="83"/>
      <c r="K13" s="83"/>
      <c r="L13" s="83"/>
      <c r="M13" s="83"/>
      <c r="N13" s="83"/>
      <c r="Q13"/>
    </row>
    <row r="14" spans="1:20" ht="18.75">
      <c r="B14" s="76" t="s">
        <v>56</v>
      </c>
      <c r="C14" s="328" t="s">
        <v>57</v>
      </c>
      <c r="D14" s="328"/>
      <c r="E14" s="328"/>
      <c r="F14" s="328"/>
      <c r="G14" s="328"/>
      <c r="H14" s="328"/>
      <c r="I14" s="328"/>
      <c r="J14" s="328"/>
      <c r="K14" s="328"/>
      <c r="L14" s="328"/>
      <c r="M14" s="328"/>
      <c r="N14" s="328"/>
      <c r="Q14"/>
    </row>
    <row r="15" spans="1:20" ht="18.75">
      <c r="B15" s="76"/>
      <c r="C15" s="328"/>
      <c r="D15" s="328"/>
      <c r="E15" s="328"/>
      <c r="F15" s="328"/>
      <c r="G15" s="328"/>
      <c r="H15" s="328"/>
      <c r="I15" s="328"/>
      <c r="J15" s="328"/>
      <c r="K15" s="328"/>
      <c r="L15" s="328"/>
      <c r="M15" s="328"/>
      <c r="N15" s="328"/>
      <c r="Q15"/>
    </row>
    <row r="16" spans="1:20" ht="18.75">
      <c r="B16" s="324"/>
      <c r="C16" s="324"/>
      <c r="D16" s="324"/>
      <c r="E16" s="324"/>
      <c r="F16" s="324"/>
      <c r="G16" s="324"/>
      <c r="H16" s="324"/>
      <c r="I16" s="324"/>
      <c r="J16" s="324"/>
      <c r="K16" s="324"/>
      <c r="L16" s="324"/>
      <c r="M16" s="325"/>
      <c r="Q16"/>
    </row>
    <row r="17" spans="2:20" ht="18.75">
      <c r="B17" s="324"/>
      <c r="C17" s="324"/>
      <c r="D17" s="324"/>
      <c r="E17" s="324"/>
      <c r="F17" s="324"/>
      <c r="G17" s="324"/>
      <c r="H17" s="324"/>
      <c r="I17" s="324"/>
      <c r="J17" s="324"/>
      <c r="K17" s="324"/>
      <c r="L17" s="324"/>
      <c r="M17" s="325"/>
      <c r="Q17"/>
    </row>
    <row r="18" spans="2:20" ht="18.75">
      <c r="B18" s="326"/>
      <c r="C18" s="326"/>
      <c r="D18" s="326"/>
      <c r="E18" s="326"/>
      <c r="F18" s="326"/>
      <c r="G18" s="326"/>
      <c r="H18" s="326"/>
      <c r="I18" s="326"/>
      <c r="J18" s="326"/>
      <c r="K18" s="326"/>
      <c r="L18" s="326"/>
      <c r="M18" s="327"/>
      <c r="Q18"/>
    </row>
    <row r="19" spans="2:20" ht="18.75">
      <c r="Q19"/>
    </row>
    <row r="20" spans="2:20" ht="18.75">
      <c r="B20" s="76" t="s">
        <v>58</v>
      </c>
      <c r="C20" s="328" t="s">
        <v>1262</v>
      </c>
      <c r="D20" s="328"/>
      <c r="E20" s="328"/>
      <c r="F20" s="328"/>
      <c r="G20" s="328"/>
      <c r="H20" s="328"/>
      <c r="I20" s="328"/>
      <c r="J20" s="328"/>
      <c r="K20" s="328"/>
      <c r="L20" s="328"/>
      <c r="M20" s="328"/>
      <c r="N20" s="328"/>
      <c r="Q20"/>
    </row>
    <row r="21" spans="2:20" ht="18.75">
      <c r="B21" s="76"/>
      <c r="C21" s="328"/>
      <c r="D21" s="328"/>
      <c r="E21" s="328"/>
      <c r="F21" s="328"/>
      <c r="G21" s="328"/>
      <c r="H21" s="328"/>
      <c r="I21" s="328"/>
      <c r="J21" s="328"/>
      <c r="K21" s="328"/>
      <c r="L21" s="328"/>
      <c r="M21" s="328"/>
      <c r="N21" s="328"/>
      <c r="Q21"/>
      <c r="T21" s="187" t="s">
        <v>59</v>
      </c>
    </row>
    <row r="22" spans="2:20" ht="18.75">
      <c r="B22" s="84" t="s">
        <v>43</v>
      </c>
      <c r="C22" s="2"/>
      <c r="D22" s="83"/>
      <c r="E22" s="83"/>
      <c r="F22" s="83"/>
      <c r="G22" s="83"/>
      <c r="H22" s="83"/>
      <c r="I22" s="83"/>
      <c r="J22" s="83"/>
      <c r="K22" s="83"/>
      <c r="L22" s="83"/>
      <c r="M22" s="83"/>
      <c r="N22" s="83"/>
      <c r="P22" s="72" t="str">
        <f>IF(R22="NG","いずれか一つを選択してください/","")</f>
        <v>いずれか一つを選択してください/</v>
      </c>
      <c r="Q22"/>
      <c r="R22" s="266" t="str">
        <f>IF(C22="","NG","OK")</f>
        <v>NG</v>
      </c>
      <c r="T22" s="180">
        <f>IF(OR(C22=4,C22=5),1,0)</f>
        <v>0</v>
      </c>
    </row>
    <row r="23" spans="2:20" ht="18.75">
      <c r="B23" s="85" t="s">
        <v>44</v>
      </c>
      <c r="C23" s="86" t="s">
        <v>60</v>
      </c>
      <c r="D23" s="87"/>
      <c r="E23" s="88"/>
      <c r="F23" s="88"/>
      <c r="G23" s="88"/>
      <c r="H23" s="88"/>
      <c r="I23" s="88"/>
      <c r="J23" s="88"/>
      <c r="K23" s="88"/>
      <c r="L23" s="88"/>
      <c r="M23" s="89"/>
      <c r="N23" s="83"/>
      <c r="Q23"/>
    </row>
    <row r="24" spans="2:20" ht="18.75">
      <c r="B24" s="85" t="s">
        <v>46</v>
      </c>
      <c r="C24" s="86" t="s">
        <v>61</v>
      </c>
      <c r="D24" s="87"/>
      <c r="E24" s="88"/>
      <c r="F24" s="88"/>
      <c r="G24" s="88"/>
      <c r="H24" s="88"/>
      <c r="I24" s="88"/>
      <c r="J24" s="88"/>
      <c r="K24" s="88"/>
      <c r="L24" s="88"/>
      <c r="M24" s="89"/>
      <c r="N24" s="83"/>
      <c r="Q24"/>
    </row>
    <row r="25" spans="2:20" ht="18.75">
      <c r="B25" s="85" t="s">
        <v>48</v>
      </c>
      <c r="C25" s="86" t="s">
        <v>62</v>
      </c>
      <c r="D25" s="87"/>
      <c r="E25" s="88"/>
      <c r="F25" s="88"/>
      <c r="G25" s="88"/>
      <c r="H25" s="88"/>
      <c r="I25" s="88"/>
      <c r="J25" s="88"/>
      <c r="K25" s="88"/>
      <c r="L25" s="88"/>
      <c r="M25" s="89"/>
      <c r="N25" s="83"/>
      <c r="Q25"/>
    </row>
    <row r="26" spans="2:20" ht="18.75">
      <c r="B26" s="85" t="s">
        <v>50</v>
      </c>
      <c r="C26" s="86" t="s">
        <v>63</v>
      </c>
      <c r="D26" s="87"/>
      <c r="E26" s="88"/>
      <c r="F26" s="88"/>
      <c r="G26" s="88"/>
      <c r="H26" s="88"/>
      <c r="I26" s="88"/>
      <c r="J26" s="88"/>
      <c r="K26" s="88"/>
      <c r="L26" s="88"/>
      <c r="M26" s="89"/>
      <c r="N26" s="83"/>
      <c r="Q26"/>
    </row>
    <row r="27" spans="2:20" ht="18.75">
      <c r="B27" s="85" t="s">
        <v>52</v>
      </c>
      <c r="C27" s="86" t="s">
        <v>64</v>
      </c>
      <c r="D27" s="87"/>
      <c r="E27" s="88"/>
      <c r="F27" s="88"/>
      <c r="G27" s="88"/>
      <c r="H27" s="88"/>
      <c r="I27" s="88"/>
      <c r="J27" s="88"/>
      <c r="K27" s="88"/>
      <c r="L27" s="88"/>
      <c r="M27" s="89"/>
      <c r="N27" s="83"/>
      <c r="Q27"/>
    </row>
    <row r="28" spans="2:20" ht="18.75">
      <c r="Q28"/>
    </row>
    <row r="29" spans="2:20" ht="18.75">
      <c r="B29" s="76" t="s">
        <v>0</v>
      </c>
      <c r="C29" s="328" t="s">
        <v>1263</v>
      </c>
      <c r="D29" s="328"/>
      <c r="E29" s="328"/>
      <c r="F29" s="328"/>
      <c r="G29" s="328"/>
      <c r="H29" s="328"/>
      <c r="I29" s="328"/>
      <c r="J29" s="328"/>
      <c r="K29" s="328"/>
      <c r="L29" s="328"/>
      <c r="M29" s="328"/>
      <c r="N29" s="328"/>
      <c r="Q29"/>
    </row>
    <row r="30" spans="2:20" ht="18.75">
      <c r="B30" s="76"/>
      <c r="C30" s="328"/>
      <c r="D30" s="328"/>
      <c r="E30" s="328"/>
      <c r="F30" s="328"/>
      <c r="G30" s="328"/>
      <c r="H30" s="328"/>
      <c r="I30" s="328"/>
      <c r="J30" s="328"/>
      <c r="K30" s="328"/>
      <c r="L30" s="328"/>
      <c r="M30" s="328"/>
      <c r="N30" s="328"/>
      <c r="Q30"/>
    </row>
    <row r="31" spans="2:20" ht="18.75">
      <c r="B31" s="84" t="s">
        <v>43</v>
      </c>
      <c r="C31" s="83"/>
      <c r="D31" s="83"/>
      <c r="E31" s="83"/>
      <c r="F31" s="83"/>
      <c r="G31" s="83"/>
      <c r="H31" s="83"/>
      <c r="I31" s="83"/>
      <c r="J31" s="83"/>
      <c r="K31" s="83"/>
      <c r="L31" s="83"/>
      <c r="M31" s="83"/>
      <c r="N31" s="83"/>
      <c r="P31" s="72" t="str">
        <f>IF(R31="NG","いずれか一つ以上選択してください/","")</f>
        <v/>
      </c>
      <c r="Q31"/>
      <c r="R31" s="266" t="str">
        <f>IF(AND(OR(C22=1,C22=2,C22=3),COUNTIF(B32:B42,"○")=0),"NG","OK")</f>
        <v>OK</v>
      </c>
    </row>
    <row r="32" spans="2:20" ht="18.75">
      <c r="B32" s="5"/>
      <c r="C32" s="85" t="s">
        <v>44</v>
      </c>
      <c r="D32" s="90" t="s">
        <v>65</v>
      </c>
      <c r="E32" s="90"/>
      <c r="F32" s="90"/>
      <c r="G32" s="90"/>
      <c r="H32" s="90"/>
      <c r="I32" s="90"/>
      <c r="J32" s="88"/>
      <c r="K32" s="88"/>
      <c r="L32" s="88"/>
      <c r="M32" s="89"/>
      <c r="N32" s="83"/>
      <c r="Q32"/>
    </row>
    <row r="33" spans="2:18" ht="18.75">
      <c r="B33" s="5"/>
      <c r="C33" s="85" t="s">
        <v>46</v>
      </c>
      <c r="D33" s="90" t="s">
        <v>66</v>
      </c>
      <c r="E33" s="90"/>
      <c r="F33" s="90"/>
      <c r="G33" s="90"/>
      <c r="H33" s="90"/>
      <c r="I33" s="90"/>
      <c r="J33" s="88"/>
      <c r="K33" s="88"/>
      <c r="L33" s="88"/>
      <c r="M33" s="89"/>
      <c r="N33" s="83"/>
      <c r="Q33"/>
    </row>
    <row r="34" spans="2:18" ht="18.75">
      <c r="B34" s="5"/>
      <c r="C34" s="85" t="s">
        <v>48</v>
      </c>
      <c r="D34" s="90" t="s">
        <v>67</v>
      </c>
      <c r="E34" s="90"/>
      <c r="F34" s="90"/>
      <c r="G34" s="90"/>
      <c r="H34" s="90"/>
      <c r="I34" s="90"/>
      <c r="J34" s="88"/>
      <c r="K34" s="88"/>
      <c r="L34" s="88"/>
      <c r="M34" s="89"/>
      <c r="N34" s="83"/>
      <c r="Q34"/>
    </row>
    <row r="35" spans="2:18" ht="18.75">
      <c r="B35" s="5"/>
      <c r="C35" s="85" t="s">
        <v>50</v>
      </c>
      <c r="D35" s="90" t="s">
        <v>68</v>
      </c>
      <c r="E35" s="90"/>
      <c r="F35" s="90"/>
      <c r="G35" s="90"/>
      <c r="H35" s="90"/>
      <c r="I35" s="90"/>
      <c r="J35" s="88"/>
      <c r="K35" s="88"/>
      <c r="L35" s="88"/>
      <c r="M35" s="89"/>
      <c r="N35" s="83"/>
      <c r="Q35"/>
    </row>
    <row r="36" spans="2:18" ht="18.75">
      <c r="B36" s="5"/>
      <c r="C36" s="85" t="s">
        <v>52</v>
      </c>
      <c r="D36" s="90" t="s">
        <v>69</v>
      </c>
      <c r="E36" s="90"/>
      <c r="F36" s="90"/>
      <c r="G36" s="90"/>
      <c r="H36" s="90"/>
      <c r="I36" s="90"/>
      <c r="J36" s="88"/>
      <c r="K36" s="88"/>
      <c r="L36" s="88"/>
      <c r="M36" s="89"/>
      <c r="N36" s="83"/>
      <c r="Q36"/>
    </row>
    <row r="37" spans="2:18" ht="18.75">
      <c r="B37" s="5"/>
      <c r="C37" s="85" t="s">
        <v>54</v>
      </c>
      <c r="D37" s="90" t="s">
        <v>70</v>
      </c>
      <c r="E37" s="90"/>
      <c r="F37" s="90"/>
      <c r="G37" s="90"/>
      <c r="H37" s="90"/>
      <c r="I37" s="90"/>
      <c r="J37" s="88"/>
      <c r="K37" s="88"/>
      <c r="L37" s="88"/>
      <c r="M37" s="89"/>
      <c r="N37" s="83"/>
      <c r="Q37"/>
    </row>
    <row r="38" spans="2:18" ht="18.75">
      <c r="B38" s="5"/>
      <c r="C38" s="85" t="s">
        <v>71</v>
      </c>
      <c r="D38" s="90" t="s">
        <v>72</v>
      </c>
      <c r="E38" s="90"/>
      <c r="F38" s="90"/>
      <c r="G38" s="90"/>
      <c r="H38" s="90"/>
      <c r="I38" s="90"/>
      <c r="J38" s="88"/>
      <c r="K38" s="88"/>
      <c r="L38" s="88"/>
      <c r="M38" s="89"/>
      <c r="N38" s="83"/>
      <c r="Q38"/>
    </row>
    <row r="39" spans="2:18" ht="18.75">
      <c r="B39" s="5"/>
      <c r="C39" s="85" t="s">
        <v>73</v>
      </c>
      <c r="D39" s="90" t="s">
        <v>74</v>
      </c>
      <c r="E39" s="90"/>
      <c r="F39" s="90"/>
      <c r="G39" s="90"/>
      <c r="H39" s="90"/>
      <c r="I39" s="90"/>
      <c r="J39" s="88"/>
      <c r="K39" s="88"/>
      <c r="L39" s="88"/>
      <c r="M39" s="89"/>
      <c r="N39" s="83"/>
      <c r="Q39"/>
    </row>
    <row r="40" spans="2:18" ht="18.75">
      <c r="B40" s="5"/>
      <c r="C40" s="85" t="s">
        <v>75</v>
      </c>
      <c r="D40" s="90" t="s">
        <v>76</v>
      </c>
      <c r="E40" s="90"/>
      <c r="F40" s="90"/>
      <c r="G40" s="90"/>
      <c r="H40" s="90"/>
      <c r="I40" s="90"/>
      <c r="J40" s="88"/>
      <c r="K40" s="88"/>
      <c r="L40" s="88"/>
      <c r="M40" s="89"/>
      <c r="N40" s="83"/>
      <c r="Q40"/>
    </row>
    <row r="41" spans="2:18" ht="18.75">
      <c r="B41" s="332"/>
      <c r="C41" s="107" t="s">
        <v>77</v>
      </c>
      <c r="D41" s="90" t="s">
        <v>78</v>
      </c>
      <c r="E41" s="90"/>
      <c r="F41" s="90"/>
      <c r="G41" s="90"/>
      <c r="H41" s="90"/>
      <c r="I41" s="90"/>
      <c r="J41" s="88"/>
      <c r="K41" s="88"/>
      <c r="L41" s="88"/>
      <c r="M41" s="89"/>
      <c r="N41" s="83"/>
      <c r="P41" s="72" t="str">
        <f>IF(R41="NG","その他の具体的な内容を記入してください/","")</f>
        <v/>
      </c>
      <c r="Q41"/>
      <c r="R41" s="266" t="str">
        <f>IF(AND(OR(C22=1,C22=2,C22=3),B41="○",D42=""),"NG","OK")</f>
        <v>OK</v>
      </c>
    </row>
    <row r="42" spans="2:18" ht="18.75">
      <c r="B42" s="333"/>
      <c r="C42" s="177"/>
      <c r="D42" s="329"/>
      <c r="E42" s="330"/>
      <c r="F42" s="330"/>
      <c r="G42" s="330"/>
      <c r="H42" s="330"/>
      <c r="I42" s="330"/>
      <c r="J42" s="330"/>
      <c r="K42" s="330"/>
      <c r="L42" s="330"/>
      <c r="M42" s="331"/>
      <c r="N42" s="83"/>
      <c r="Q42"/>
    </row>
    <row r="43" spans="2:18" ht="18.75">
      <c r="B43" s="76"/>
      <c r="C43" s="83"/>
      <c r="D43" s="83"/>
      <c r="E43" s="83"/>
      <c r="F43" s="83"/>
      <c r="G43" s="83"/>
      <c r="H43" s="83"/>
      <c r="I43" s="83"/>
      <c r="J43" s="83"/>
      <c r="K43" s="83"/>
      <c r="L43" s="83"/>
      <c r="M43" s="83"/>
      <c r="N43" s="83"/>
      <c r="Q43"/>
    </row>
    <row r="44" spans="2:18" ht="18.75">
      <c r="B44" s="76" t="s">
        <v>79</v>
      </c>
      <c r="C44" s="328" t="s">
        <v>80</v>
      </c>
      <c r="D44" s="328"/>
      <c r="E44" s="328"/>
      <c r="F44" s="328"/>
      <c r="G44" s="328"/>
      <c r="H44" s="328"/>
      <c r="I44" s="328"/>
      <c r="J44" s="328"/>
      <c r="K44" s="328"/>
      <c r="L44" s="328"/>
      <c r="M44" s="328"/>
      <c r="N44" s="328"/>
      <c r="Q44"/>
    </row>
    <row r="45" spans="2:18" ht="18.75">
      <c r="B45" s="76"/>
      <c r="C45" s="328"/>
      <c r="D45" s="328"/>
      <c r="E45" s="328"/>
      <c r="F45" s="328"/>
      <c r="G45" s="328"/>
      <c r="H45" s="328"/>
      <c r="I45" s="328"/>
      <c r="J45" s="328"/>
      <c r="K45" s="328"/>
      <c r="L45" s="328"/>
      <c r="M45" s="328"/>
      <c r="N45" s="328"/>
      <c r="Q45"/>
    </row>
    <row r="46" spans="2:18" ht="18.75">
      <c r="B46" s="324"/>
      <c r="C46" s="324"/>
      <c r="D46" s="324"/>
      <c r="E46" s="324"/>
      <c r="F46" s="324"/>
      <c r="G46" s="324"/>
      <c r="H46" s="324"/>
      <c r="I46" s="324"/>
      <c r="J46" s="324"/>
      <c r="K46" s="324"/>
      <c r="L46" s="324"/>
      <c r="M46" s="325"/>
      <c r="Q46"/>
    </row>
    <row r="47" spans="2:18" ht="18.75">
      <c r="B47" s="324"/>
      <c r="C47" s="324"/>
      <c r="D47" s="324"/>
      <c r="E47" s="324"/>
      <c r="F47" s="324"/>
      <c r="G47" s="324"/>
      <c r="H47" s="324"/>
      <c r="I47" s="324"/>
      <c r="J47" s="324"/>
      <c r="K47" s="324"/>
      <c r="L47" s="324"/>
      <c r="M47" s="325"/>
      <c r="Q47"/>
    </row>
    <row r="48" spans="2:18" ht="18.75">
      <c r="B48" s="326"/>
      <c r="C48" s="326"/>
      <c r="D48" s="326"/>
      <c r="E48" s="326"/>
      <c r="F48" s="326"/>
      <c r="G48" s="326"/>
      <c r="H48" s="326"/>
      <c r="I48" s="326"/>
      <c r="J48" s="326"/>
      <c r="K48" s="326"/>
      <c r="L48" s="326"/>
      <c r="M48" s="327"/>
      <c r="Q48"/>
    </row>
    <row r="49" spans="2:17" ht="18.75">
      <c r="Q49"/>
    </row>
    <row r="50" spans="2:17" ht="18.75">
      <c r="B50" s="178" t="s">
        <v>81</v>
      </c>
      <c r="Q50"/>
    </row>
    <row r="51" spans="2:17" ht="18.75">
      <c r="Q51"/>
    </row>
    <row r="52" spans="2:17"/>
    <row r="53" spans="2:17"/>
    <row r="54" spans="2:17"/>
    <row r="55" spans="2:17"/>
  </sheetData>
  <sheetProtection algorithmName="SHA-512" hashValue="8JDgCSfDvm6+LyNlaNNTQ8tZDJTsOY6uSwgEch8eyHjD2V1zXj2IFNv+NVx+M4tH/VIi4kacfr8isKGGO8ZALA==" saltValue="GGt7JgqCtDpg+s7MAZG6Fg==" spinCount="100000" sheet="1" objects="1" scenarios="1"/>
  <mergeCells count="9">
    <mergeCell ref="B46:M48"/>
    <mergeCell ref="B16:M18"/>
    <mergeCell ref="C20:N21"/>
    <mergeCell ref="C29:N30"/>
    <mergeCell ref="C4:N5"/>
    <mergeCell ref="C44:N45"/>
    <mergeCell ref="C14:N15"/>
    <mergeCell ref="D42:M42"/>
    <mergeCell ref="B41:B42"/>
  </mergeCells>
  <phoneticPr fontId="2"/>
  <conditionalFormatting sqref="A14:O19">
    <cfRule type="expression" dxfId="43" priority="1">
      <formula>$T$6=1</formula>
    </cfRule>
  </conditionalFormatting>
  <conditionalFormatting sqref="D42:M42">
    <cfRule type="expression" dxfId="42" priority="2">
      <formula>$B$41&lt;&gt;"○"</formula>
    </cfRule>
  </conditionalFormatting>
  <dataValidations count="3">
    <dataValidation type="list" allowBlank="1" showInputMessage="1" showErrorMessage="1" sqref="B32:B41" xr:uid="{7FCFFE73-2283-4B08-8B68-A900C4F62357}">
      <formula1>"○,　"</formula1>
    </dataValidation>
    <dataValidation type="list" allowBlank="1" showInputMessage="1" showErrorMessage="1" sqref="C6" xr:uid="{24E46651-AF19-4484-9F3E-672B1B526DC8}">
      <formula1>"1,2,3,4,5,6"</formula1>
    </dataValidation>
    <dataValidation type="list" allowBlank="1" showInputMessage="1" showErrorMessage="1" sqref="C22" xr:uid="{DBF8C6C5-7128-4E8E-8C35-FDC450DFE5F7}">
      <formula1>"1,2,3,4,5"</formula1>
    </dataValidation>
  </dataValidations>
  <hyperlinks>
    <hyperlink ref="B50" location="基本情報!A1" display="⇒基本情報へ戻る" xr:uid="{3612F594-E8CD-435D-8269-38BFBDDC7912}"/>
  </hyperlinks>
  <pageMargins left="0.7" right="0.7" top="0.75" bottom="0.75" header="0.3" footer="0.3"/>
  <pageSetup paperSize="9" orientation="portrait" r:id="rId1"/>
  <ignoredErrors>
    <ignoredError sqref="B7:B12 B23:B27 C32:C41"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E5DEAB73-7DB8-4463-A7B2-42BA5E47054F}">
          <x14:formula1>
            <xm:f>OFFSET('（参考）技術と装置の選択肢 '!$C$3,MATCH(H22,'（参考）技術と装置の選択肢 '!$B$3:$B$14,0)-1,0,1,COUNTA(OFFSET('（参考）技術と装置の選択肢 '!$C$3,MATCH(H22,'（参考）技術と装置の選択肢 '!$B$3:$B$14,0)-1,0,1,3)))</xm:f>
          </x14:formula1>
          <xm:sqref>I23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E6574-D3EE-46E5-88F0-E5918320D870}">
  <dimension ref="A1:AJ74"/>
  <sheetViews>
    <sheetView showGridLines="0" zoomScaleNormal="100" workbookViewId="0"/>
  </sheetViews>
  <sheetFormatPr defaultColWidth="0" defaultRowHeight="15.75" zeroHeight="1"/>
  <cols>
    <col min="1" max="1" width="3.625" style="74" customWidth="1"/>
    <col min="2" max="2" width="8.125" style="74" customWidth="1"/>
    <col min="3" max="3" width="18.75" style="74" customWidth="1"/>
    <col min="4" max="4" width="9.625" style="74" customWidth="1"/>
    <col min="5" max="5" width="7.625" style="74" customWidth="1"/>
    <col min="6" max="6" width="6.875" style="74" customWidth="1"/>
    <col min="7" max="7" width="37" style="74" customWidth="1"/>
    <col min="8" max="8" width="32" style="74" customWidth="1"/>
    <col min="9" max="9" width="39.625" style="74" customWidth="1"/>
    <col min="10" max="10" width="26.125" style="74" customWidth="1"/>
    <col min="11" max="11" width="14.625" style="74" customWidth="1"/>
    <col min="12" max="12" width="10.25" style="74" customWidth="1"/>
    <col min="13" max="13" width="10.125" style="70" customWidth="1"/>
    <col min="14" max="14" width="11.375" style="70" customWidth="1"/>
    <col min="15" max="20" width="10.125" style="70" customWidth="1"/>
    <col min="21" max="21" width="15.625" style="70" customWidth="1"/>
    <col min="22" max="22" width="19" style="70" customWidth="1"/>
    <col min="23" max="23" width="12" style="74" customWidth="1"/>
    <col min="24" max="24" width="8.625" style="70" customWidth="1"/>
    <col min="25" max="32" width="10.125" style="70" customWidth="1"/>
    <col min="33" max="33" width="3.625" style="70" customWidth="1"/>
    <col min="34" max="34" width="40.625" style="72" hidden="1" customWidth="1"/>
    <col min="35" max="36" width="0" style="70" hidden="1" customWidth="1"/>
    <col min="37" max="16384" width="8.625" style="70" hidden="1"/>
  </cols>
  <sheetData>
    <row r="1" spans="1:36">
      <c r="A1" s="68"/>
      <c r="B1" s="68"/>
      <c r="C1" s="68"/>
      <c r="D1" s="68"/>
      <c r="E1" s="68"/>
      <c r="F1" s="68"/>
      <c r="G1" s="68"/>
      <c r="H1" s="68"/>
      <c r="I1" s="68"/>
      <c r="J1" s="68"/>
      <c r="K1" s="68"/>
      <c r="L1" s="335"/>
      <c r="M1" s="335"/>
      <c r="N1" s="335"/>
      <c r="O1" s="335"/>
      <c r="P1" s="335"/>
      <c r="X1" s="74"/>
      <c r="AJ1" s="70" t="s">
        <v>1074</v>
      </c>
    </row>
    <row r="2" spans="1:36" ht="16.5">
      <c r="A2" s="68"/>
      <c r="B2" s="216" t="s">
        <v>82</v>
      </c>
      <c r="C2" s="216"/>
      <c r="D2" s="216"/>
      <c r="E2" s="216"/>
      <c r="F2" s="216"/>
      <c r="G2" s="216"/>
      <c r="H2" s="71"/>
      <c r="I2" s="71"/>
      <c r="J2" s="71"/>
      <c r="K2" s="71"/>
      <c r="L2" s="335"/>
      <c r="M2" s="335"/>
      <c r="N2" s="335"/>
      <c r="O2" s="335"/>
      <c r="P2" s="335"/>
      <c r="X2" s="74"/>
    </row>
    <row r="3" spans="1:36">
      <c r="A3" s="68"/>
      <c r="B3" s="68"/>
      <c r="H3" s="68"/>
      <c r="I3" s="68"/>
      <c r="J3" s="68"/>
      <c r="K3" s="71"/>
      <c r="L3" s="335"/>
      <c r="M3" s="335"/>
      <c r="N3" s="335"/>
      <c r="O3" s="335"/>
      <c r="P3" s="335"/>
    </row>
    <row r="4" spans="1:36">
      <c r="A4" s="68"/>
      <c r="B4" s="76" t="s">
        <v>644</v>
      </c>
      <c r="C4" s="76" t="s">
        <v>1</v>
      </c>
      <c r="D4" s="68"/>
      <c r="E4" s="68"/>
      <c r="F4" s="68"/>
      <c r="G4" s="68"/>
      <c r="H4" s="68"/>
      <c r="I4" s="68"/>
      <c r="J4" s="68"/>
      <c r="K4" s="68"/>
      <c r="L4" s="335"/>
      <c r="M4" s="335"/>
      <c r="N4" s="335"/>
      <c r="O4" s="335"/>
      <c r="P4" s="335"/>
    </row>
    <row r="5" spans="1:36">
      <c r="A5" s="68"/>
      <c r="C5" s="194" t="s">
        <v>1187</v>
      </c>
      <c r="D5" s="68"/>
      <c r="E5" s="68"/>
      <c r="F5" s="68"/>
      <c r="G5" s="68"/>
      <c r="H5" s="68"/>
      <c r="I5" s="68"/>
      <c r="J5" s="68"/>
      <c r="K5" s="68"/>
      <c r="L5" s="335"/>
      <c r="M5" s="335"/>
      <c r="N5" s="335"/>
      <c r="O5" s="335"/>
      <c r="P5" s="335"/>
    </row>
    <row r="6" spans="1:36">
      <c r="A6" s="68"/>
      <c r="C6" s="194" t="s">
        <v>83</v>
      </c>
      <c r="D6" s="68"/>
      <c r="E6" s="68"/>
      <c r="F6" s="68"/>
      <c r="G6" s="68"/>
      <c r="I6" s="249" t="s">
        <v>84</v>
      </c>
      <c r="J6" s="249"/>
      <c r="K6" s="68"/>
      <c r="L6" s="335"/>
      <c r="M6" s="335"/>
      <c r="N6" s="335"/>
      <c r="O6" s="335"/>
      <c r="P6" s="335"/>
    </row>
    <row r="7" spans="1:36">
      <c r="A7" s="68"/>
      <c r="C7" s="194" t="s">
        <v>85</v>
      </c>
      <c r="D7" s="68"/>
      <c r="E7" s="68"/>
      <c r="F7" s="68"/>
      <c r="G7" s="68"/>
      <c r="H7" s="68"/>
      <c r="I7" s="68"/>
      <c r="J7" s="68"/>
      <c r="K7" s="68"/>
      <c r="L7" s="335"/>
      <c r="M7" s="335"/>
      <c r="N7" s="335"/>
      <c r="O7" s="335"/>
      <c r="P7" s="335"/>
    </row>
    <row r="8" spans="1:36">
      <c r="A8" s="68"/>
      <c r="C8" s="194" t="s">
        <v>86</v>
      </c>
      <c r="D8" s="68"/>
      <c r="E8" s="68"/>
      <c r="F8" s="68"/>
      <c r="G8" s="68"/>
      <c r="H8" s="68"/>
      <c r="I8" s="68"/>
      <c r="J8" s="68"/>
      <c r="K8" s="68"/>
      <c r="L8" s="335"/>
      <c r="M8" s="335"/>
      <c r="N8" s="335"/>
      <c r="O8" s="335"/>
      <c r="P8" s="335"/>
    </row>
    <row r="9" spans="1:36">
      <c r="A9" s="68"/>
      <c r="C9" s="194" t="s">
        <v>1072</v>
      </c>
      <c r="D9" s="68"/>
      <c r="E9" s="68"/>
      <c r="F9" s="68"/>
      <c r="G9" s="68"/>
      <c r="H9" s="68"/>
      <c r="I9" s="68"/>
      <c r="J9" s="68"/>
      <c r="K9" s="68"/>
      <c r="L9" s="335"/>
      <c r="M9" s="335"/>
      <c r="N9" s="335"/>
      <c r="O9" s="335"/>
      <c r="P9" s="335"/>
    </row>
    <row r="10" spans="1:36">
      <c r="A10" s="68"/>
      <c r="C10" s="194" t="s">
        <v>87</v>
      </c>
      <c r="D10" s="68"/>
      <c r="E10" s="68"/>
      <c r="F10" s="68"/>
      <c r="G10" s="68"/>
      <c r="H10" s="68"/>
      <c r="I10" s="68"/>
      <c r="J10" s="68"/>
      <c r="K10" s="68"/>
      <c r="L10" s="335"/>
      <c r="M10" s="335"/>
      <c r="N10" s="335"/>
      <c r="O10" s="335"/>
      <c r="P10" s="335"/>
    </row>
    <row r="11" spans="1:36">
      <c r="A11" s="68"/>
      <c r="C11" s="194" t="s">
        <v>1073</v>
      </c>
      <c r="D11" s="68"/>
      <c r="E11" s="68"/>
      <c r="F11" s="68"/>
      <c r="G11" s="68"/>
      <c r="H11" s="68"/>
      <c r="I11" s="68"/>
      <c r="J11" s="68"/>
      <c r="K11" s="68"/>
      <c r="L11" s="335"/>
      <c r="M11" s="335"/>
      <c r="N11" s="335"/>
      <c r="O11" s="335"/>
      <c r="P11" s="335"/>
    </row>
    <row r="12" spans="1:36">
      <c r="A12" s="68"/>
      <c r="B12" s="194"/>
      <c r="C12" s="194" t="s">
        <v>88</v>
      </c>
      <c r="D12" s="68"/>
      <c r="E12" s="68"/>
      <c r="F12" s="68"/>
      <c r="G12" s="68"/>
      <c r="H12" s="68"/>
      <c r="I12" s="68"/>
      <c r="J12" s="68"/>
      <c r="K12" s="68"/>
      <c r="L12" s="335"/>
      <c r="M12" s="335"/>
      <c r="N12" s="335"/>
      <c r="O12" s="335"/>
      <c r="P12" s="335"/>
    </row>
    <row r="13" spans="1:36">
      <c r="A13" s="68"/>
      <c r="B13" s="194"/>
      <c r="C13" s="194" t="s">
        <v>643</v>
      </c>
      <c r="D13" s="68"/>
      <c r="E13" s="68"/>
      <c r="F13" s="68"/>
      <c r="G13" s="68"/>
      <c r="H13" s="68"/>
      <c r="I13" s="68"/>
      <c r="J13" s="68"/>
      <c r="K13" s="68"/>
      <c r="L13" s="335"/>
      <c r="M13" s="335"/>
      <c r="N13" s="335"/>
      <c r="O13" s="335"/>
      <c r="P13" s="335"/>
    </row>
    <row r="14" spans="1:36">
      <c r="A14" s="68"/>
      <c r="B14" s="194"/>
      <c r="C14" s="194" t="s">
        <v>89</v>
      </c>
      <c r="D14" s="68"/>
      <c r="E14" s="68"/>
      <c r="F14" s="68"/>
      <c r="G14" s="68"/>
      <c r="H14" s="68"/>
      <c r="I14" s="68"/>
      <c r="J14" s="68"/>
      <c r="K14" s="68"/>
      <c r="L14" s="335"/>
      <c r="M14" s="335"/>
      <c r="N14" s="335"/>
      <c r="O14" s="335"/>
      <c r="P14" s="335"/>
    </row>
    <row r="15" spans="1:36">
      <c r="A15" s="68"/>
      <c r="B15" s="194"/>
      <c r="C15" s="194" t="s">
        <v>624</v>
      </c>
      <c r="D15" s="68"/>
      <c r="E15" s="68"/>
      <c r="F15" s="68"/>
      <c r="G15" s="68"/>
      <c r="H15" s="68"/>
      <c r="I15" s="68"/>
      <c r="J15" s="68"/>
      <c r="K15" s="68"/>
      <c r="L15" s="335"/>
      <c r="M15" s="335"/>
      <c r="N15" s="335"/>
      <c r="O15" s="335"/>
      <c r="P15" s="335"/>
    </row>
    <row r="16" spans="1:36">
      <c r="A16" s="68"/>
      <c r="B16" s="194"/>
      <c r="C16" s="194" t="s">
        <v>650</v>
      </c>
      <c r="D16" s="68"/>
      <c r="E16" s="68"/>
      <c r="F16" s="68"/>
      <c r="G16" s="68"/>
      <c r="H16" s="68"/>
      <c r="I16" s="68"/>
      <c r="J16" s="68"/>
      <c r="K16" s="68"/>
      <c r="L16" s="335"/>
      <c r="M16" s="335"/>
      <c r="N16" s="335"/>
      <c r="O16" s="335"/>
      <c r="P16" s="335"/>
    </row>
    <row r="17" spans="1:36">
      <c r="A17" s="68"/>
      <c r="B17" s="194"/>
      <c r="C17" s="194"/>
      <c r="D17" s="68"/>
      <c r="E17" s="68"/>
      <c r="F17" s="68"/>
      <c r="G17" s="68"/>
      <c r="H17" s="68"/>
      <c r="I17" s="68"/>
      <c r="J17" s="68"/>
      <c r="K17" s="68"/>
      <c r="L17" s="335"/>
      <c r="M17" s="335"/>
      <c r="N17" s="335"/>
      <c r="O17" s="335"/>
      <c r="P17" s="335"/>
    </row>
    <row r="18" spans="1:36">
      <c r="A18" s="68"/>
      <c r="B18" s="70"/>
      <c r="C18" s="76" t="s">
        <v>1264</v>
      </c>
      <c r="D18" s="68"/>
      <c r="E18" s="68"/>
      <c r="F18" s="68"/>
      <c r="G18" s="68"/>
      <c r="H18" s="68"/>
      <c r="I18" s="68"/>
      <c r="J18" s="68"/>
      <c r="K18" s="68"/>
      <c r="L18" s="335"/>
      <c r="M18" s="335"/>
      <c r="N18" s="335"/>
      <c r="O18" s="335"/>
      <c r="P18" s="335"/>
    </row>
    <row r="19" spans="1:36">
      <c r="A19" s="68"/>
      <c r="B19" s="194"/>
      <c r="C19" s="84" t="s">
        <v>43</v>
      </c>
      <c r="D19" s="267"/>
      <c r="E19" s="70"/>
      <c r="F19" s="70"/>
      <c r="G19" s="70"/>
      <c r="H19" s="70"/>
      <c r="I19" s="70"/>
      <c r="J19" s="70"/>
      <c r="K19" s="68"/>
      <c r="L19" s="335" t="str">
        <f>IF(AJ19="NG","開示についていずれかを選択してください/","")</f>
        <v>開示についていずれかを選択してください/</v>
      </c>
      <c r="M19" s="335"/>
      <c r="N19" s="335"/>
      <c r="O19" s="335"/>
      <c r="P19" s="335"/>
      <c r="AJ19" s="70" t="str">
        <f>IF(D19="","NG","OK")</f>
        <v>NG</v>
      </c>
    </row>
    <row r="20" spans="1:36">
      <c r="A20" s="68"/>
      <c r="B20" s="194"/>
      <c r="C20" s="85" t="s">
        <v>44</v>
      </c>
      <c r="D20" s="90" t="s">
        <v>90</v>
      </c>
      <c r="E20" s="90"/>
      <c r="F20" s="90"/>
      <c r="G20" s="103"/>
      <c r="H20" s="143"/>
      <c r="K20" s="68"/>
      <c r="L20" s="335"/>
      <c r="M20" s="335"/>
      <c r="N20" s="335"/>
      <c r="O20" s="335"/>
      <c r="P20" s="335"/>
    </row>
    <row r="21" spans="1:36">
      <c r="A21" s="68"/>
      <c r="B21" s="194"/>
      <c r="C21" s="85" t="s">
        <v>46</v>
      </c>
      <c r="D21" s="90" t="s">
        <v>91</v>
      </c>
      <c r="E21" s="90"/>
      <c r="F21" s="90"/>
      <c r="G21" s="103"/>
      <c r="H21" s="143"/>
      <c r="K21" s="68"/>
      <c r="L21" s="335"/>
      <c r="M21" s="335"/>
      <c r="N21" s="335"/>
      <c r="O21" s="335"/>
      <c r="P21" s="335"/>
    </row>
    <row r="22" spans="1:36">
      <c r="A22" s="68"/>
      <c r="B22" s="194"/>
      <c r="C22" s="166"/>
      <c r="D22" s="68"/>
      <c r="E22" s="68"/>
      <c r="F22" s="68"/>
      <c r="K22" s="68"/>
      <c r="L22" s="335"/>
      <c r="M22" s="335"/>
      <c r="N22" s="335"/>
      <c r="O22" s="335"/>
      <c r="P22" s="335"/>
      <c r="V22" s="250"/>
    </row>
    <row r="23" spans="1:36">
      <c r="A23" s="68"/>
      <c r="B23" s="194"/>
      <c r="C23" s="251" t="s">
        <v>1317</v>
      </c>
      <c r="D23" s="68"/>
      <c r="E23" s="68"/>
      <c r="F23" s="68"/>
      <c r="K23" s="68"/>
      <c r="L23" s="335"/>
      <c r="M23" s="335"/>
      <c r="N23" s="335"/>
      <c r="O23" s="335"/>
      <c r="P23" s="335"/>
    </row>
    <row r="24" spans="1:36">
      <c r="A24" s="68"/>
      <c r="B24" s="194"/>
      <c r="C24" s="85"/>
      <c r="D24" s="87"/>
      <c r="E24" s="87"/>
      <c r="F24" s="104"/>
      <c r="G24" s="92" t="s">
        <v>637</v>
      </c>
      <c r="H24" s="92" t="s">
        <v>1313</v>
      </c>
      <c r="I24" s="92" t="s">
        <v>1113</v>
      </c>
      <c r="K24" s="68"/>
      <c r="L24" s="335"/>
      <c r="M24" s="335"/>
      <c r="N24" s="335"/>
      <c r="O24" s="335"/>
      <c r="P24" s="335"/>
    </row>
    <row r="25" spans="1:36">
      <c r="A25" s="68"/>
      <c r="B25" s="194"/>
      <c r="C25" s="252" t="s">
        <v>1314</v>
      </c>
      <c r="D25" s="90"/>
      <c r="E25" s="90"/>
      <c r="F25" s="93"/>
      <c r="G25" s="332"/>
      <c r="H25" s="332"/>
      <c r="I25" s="332"/>
      <c r="K25" s="68"/>
      <c r="L25" s="335" t="str">
        <f>IF(AJ25="NG","処理能力を向上される予定について、いずれかを選択してください/","")</f>
        <v>処理能力を向上される予定について、いずれかを選択してください/</v>
      </c>
      <c r="M25" s="335"/>
      <c r="N25" s="335"/>
      <c r="O25" s="335"/>
      <c r="P25" s="335"/>
      <c r="AJ25" s="70" t="str">
        <f>IF(G25="","NG","OK")</f>
        <v>NG</v>
      </c>
    </row>
    <row r="26" spans="1:36">
      <c r="A26" s="68"/>
      <c r="B26" s="194"/>
      <c r="C26" s="252" t="s">
        <v>1315</v>
      </c>
      <c r="D26" s="90"/>
      <c r="E26" s="90"/>
      <c r="F26" s="93"/>
      <c r="G26" s="334"/>
      <c r="H26" s="334"/>
      <c r="I26" s="334"/>
      <c r="K26" s="68"/>
      <c r="L26" s="335" t="str">
        <f t="shared" ref="L26:L27" si="0">IF(AJ26="NG","処理能力を向上される予定について、いずれかを選択してください/","")</f>
        <v>処理能力を向上される予定について、いずれかを選択してください/</v>
      </c>
      <c r="M26" s="335"/>
      <c r="N26" s="335"/>
      <c r="O26" s="335"/>
      <c r="P26" s="335"/>
      <c r="AJ26" s="70" t="str">
        <f>IF(H25="","NG","OK")</f>
        <v>NG</v>
      </c>
    </row>
    <row r="27" spans="1:36">
      <c r="A27" s="68"/>
      <c r="B27" s="194"/>
      <c r="C27" s="253" t="s">
        <v>1316</v>
      </c>
      <c r="D27" s="110"/>
      <c r="E27" s="110"/>
      <c r="F27" s="110"/>
      <c r="G27" s="333"/>
      <c r="H27" s="333"/>
      <c r="I27" s="333"/>
      <c r="K27" s="68"/>
      <c r="L27" s="335" t="str">
        <f t="shared" si="0"/>
        <v>処理能力を向上される予定について、いずれかを選択してください/</v>
      </c>
      <c r="M27" s="335"/>
      <c r="N27" s="335"/>
      <c r="O27" s="335"/>
      <c r="P27" s="335"/>
      <c r="AJ27" s="70" t="str">
        <f>IF(I25="","NG","OK")</f>
        <v>NG</v>
      </c>
    </row>
    <row r="28" spans="1:36">
      <c r="A28" s="68"/>
      <c r="B28" s="194"/>
      <c r="C28" s="194"/>
      <c r="D28" s="68"/>
      <c r="E28" s="68"/>
      <c r="F28" s="68"/>
      <c r="G28" s="68"/>
      <c r="H28" s="68"/>
      <c r="I28" s="68"/>
      <c r="J28" s="68"/>
      <c r="K28" s="68"/>
    </row>
    <row r="29" spans="1:36" ht="15" customHeight="1">
      <c r="A29" s="68"/>
      <c r="B29" s="358"/>
      <c r="C29" s="360" t="s">
        <v>92</v>
      </c>
      <c r="D29" s="361"/>
      <c r="E29" s="360" t="s">
        <v>93</v>
      </c>
      <c r="F29" s="364"/>
      <c r="G29" s="361"/>
      <c r="H29" s="366" t="s">
        <v>94</v>
      </c>
      <c r="I29" s="367"/>
      <c r="J29" s="368"/>
      <c r="K29" s="369" t="s">
        <v>95</v>
      </c>
      <c r="L29" s="370"/>
      <c r="M29" s="373" t="s">
        <v>96</v>
      </c>
      <c r="N29" s="373"/>
      <c r="O29" s="373"/>
      <c r="P29" s="373"/>
      <c r="Q29" s="373"/>
      <c r="R29" s="373"/>
      <c r="S29" s="373"/>
      <c r="T29" s="373"/>
      <c r="U29" s="373"/>
      <c r="V29" s="373"/>
      <c r="W29" s="345" t="s">
        <v>649</v>
      </c>
      <c r="X29" s="346"/>
      <c r="Y29" s="345" t="s">
        <v>625</v>
      </c>
      <c r="Z29" s="346"/>
      <c r="AA29" s="345" t="s">
        <v>626</v>
      </c>
      <c r="AB29" s="346"/>
      <c r="AC29" s="345" t="s">
        <v>629</v>
      </c>
      <c r="AD29" s="346"/>
      <c r="AE29" s="349" t="s">
        <v>648</v>
      </c>
      <c r="AF29" s="350"/>
    </row>
    <row r="30" spans="1:36" ht="30" customHeight="1">
      <c r="A30" s="68"/>
      <c r="B30" s="359"/>
      <c r="C30" s="362"/>
      <c r="D30" s="363"/>
      <c r="E30" s="362"/>
      <c r="F30" s="365"/>
      <c r="G30" s="363"/>
      <c r="H30" s="223" t="s">
        <v>97</v>
      </c>
      <c r="I30" s="223" t="s">
        <v>98</v>
      </c>
      <c r="J30" s="223" t="s">
        <v>99</v>
      </c>
      <c r="K30" s="371"/>
      <c r="L30" s="372"/>
      <c r="M30" s="356" t="s">
        <v>100</v>
      </c>
      <c r="N30" s="346"/>
      <c r="O30" s="356" t="s">
        <v>101</v>
      </c>
      <c r="P30" s="346"/>
      <c r="Q30" s="356" t="s">
        <v>102</v>
      </c>
      <c r="R30" s="346"/>
      <c r="S30" s="345" t="s">
        <v>642</v>
      </c>
      <c r="T30" s="357"/>
      <c r="U30" s="349" t="s">
        <v>103</v>
      </c>
      <c r="V30" s="350"/>
      <c r="W30" s="347"/>
      <c r="X30" s="348"/>
      <c r="Y30" s="347"/>
      <c r="Z30" s="348"/>
      <c r="AA30" s="347"/>
      <c r="AB30" s="348"/>
      <c r="AC30" s="347"/>
      <c r="AD30" s="348"/>
      <c r="AE30" s="351"/>
      <c r="AF30" s="352"/>
    </row>
    <row r="31" spans="1:36" ht="18" customHeight="1">
      <c r="A31" s="68"/>
      <c r="B31" s="374" t="s">
        <v>104</v>
      </c>
      <c r="C31" s="377" t="s">
        <v>105</v>
      </c>
      <c r="D31" s="377"/>
      <c r="E31" s="254" t="s">
        <v>26</v>
      </c>
      <c r="F31" s="85" t="s">
        <v>44</v>
      </c>
      <c r="G31" s="93" t="s">
        <v>106</v>
      </c>
      <c r="H31" s="255" t="s">
        <v>107</v>
      </c>
      <c r="I31" s="255" t="s">
        <v>107</v>
      </c>
      <c r="J31" s="255" t="s">
        <v>107</v>
      </c>
      <c r="K31" s="339">
        <f>SUM(M31,O31,Q31,S31,U31)</f>
        <v>10000</v>
      </c>
      <c r="L31" s="229"/>
      <c r="M31" s="353">
        <v>2000</v>
      </c>
      <c r="N31" s="229"/>
      <c r="O31" s="353">
        <v>1000</v>
      </c>
      <c r="P31" s="229"/>
      <c r="Q31" s="353">
        <v>4500</v>
      </c>
      <c r="R31" s="229"/>
      <c r="S31" s="353">
        <v>2000</v>
      </c>
      <c r="T31" s="229"/>
      <c r="U31" s="353">
        <v>500</v>
      </c>
      <c r="V31" s="229" t="s">
        <v>108</v>
      </c>
      <c r="W31" s="353">
        <v>10000</v>
      </c>
      <c r="X31" s="229"/>
      <c r="Y31" s="353">
        <v>10000</v>
      </c>
      <c r="Z31" s="229"/>
      <c r="AA31" s="342">
        <v>8</v>
      </c>
      <c r="AB31" s="229"/>
      <c r="AC31" s="342">
        <v>300</v>
      </c>
      <c r="AD31" s="229"/>
      <c r="AE31" s="353">
        <v>1000</v>
      </c>
      <c r="AF31" s="229"/>
    </row>
    <row r="32" spans="1:36">
      <c r="A32" s="68"/>
      <c r="B32" s="375"/>
      <c r="C32" s="380" t="s">
        <v>109</v>
      </c>
      <c r="D32" s="381"/>
      <c r="E32" s="254"/>
      <c r="F32" s="85" t="s">
        <v>46</v>
      </c>
      <c r="G32" s="93" t="s">
        <v>110</v>
      </c>
      <c r="H32" s="256" t="s">
        <v>111</v>
      </c>
      <c r="I32" s="256" t="s">
        <v>112</v>
      </c>
      <c r="J32" s="256" t="s">
        <v>660</v>
      </c>
      <c r="K32" s="340"/>
      <c r="L32" s="257"/>
      <c r="M32" s="354"/>
      <c r="N32" s="257"/>
      <c r="O32" s="354"/>
      <c r="P32" s="257"/>
      <c r="Q32" s="354"/>
      <c r="R32" s="257"/>
      <c r="S32" s="354"/>
      <c r="T32" s="257"/>
      <c r="U32" s="354"/>
      <c r="V32" s="257" t="s">
        <v>113</v>
      </c>
      <c r="W32" s="354"/>
      <c r="X32" s="257"/>
      <c r="Y32" s="354"/>
      <c r="Z32" s="257"/>
      <c r="AA32" s="343"/>
      <c r="AB32" s="257"/>
      <c r="AC32" s="343"/>
      <c r="AD32" s="257"/>
      <c r="AE32" s="354"/>
      <c r="AF32" s="257"/>
    </row>
    <row r="33" spans="1:32">
      <c r="A33" s="68"/>
      <c r="B33" s="375"/>
      <c r="C33" s="382"/>
      <c r="D33" s="383"/>
      <c r="E33" s="258" t="s">
        <v>26</v>
      </c>
      <c r="F33" s="85" t="s">
        <v>48</v>
      </c>
      <c r="G33" s="93" t="s">
        <v>114</v>
      </c>
      <c r="H33" s="255" t="s">
        <v>115</v>
      </c>
      <c r="I33" s="255" t="s">
        <v>115</v>
      </c>
      <c r="J33" s="255" t="s">
        <v>115</v>
      </c>
      <c r="K33" s="340"/>
      <c r="L33" s="257"/>
      <c r="M33" s="354"/>
      <c r="N33" s="257"/>
      <c r="O33" s="354"/>
      <c r="P33" s="257"/>
      <c r="Q33" s="354"/>
      <c r="R33" s="257"/>
      <c r="S33" s="354"/>
      <c r="T33" s="257"/>
      <c r="U33" s="354"/>
      <c r="V33" s="259" t="s">
        <v>116</v>
      </c>
      <c r="W33" s="354"/>
      <c r="X33" s="257"/>
      <c r="Y33" s="354"/>
      <c r="Z33" s="257"/>
      <c r="AA33" s="343"/>
      <c r="AB33" s="257"/>
      <c r="AC33" s="343"/>
      <c r="AD33" s="257"/>
      <c r="AE33" s="354"/>
      <c r="AF33" s="257"/>
    </row>
    <row r="34" spans="1:32" ht="15" customHeight="1">
      <c r="A34" s="68"/>
      <c r="B34" s="375"/>
      <c r="C34" s="377" t="s">
        <v>117</v>
      </c>
      <c r="D34" s="377"/>
      <c r="E34" s="254"/>
      <c r="F34" s="260" t="s">
        <v>50</v>
      </c>
      <c r="G34" s="261" t="s">
        <v>118</v>
      </c>
      <c r="H34" s="384" t="s">
        <v>614</v>
      </c>
      <c r="I34" s="384" t="s">
        <v>145</v>
      </c>
      <c r="J34" s="384" t="s">
        <v>661</v>
      </c>
      <c r="K34" s="340"/>
      <c r="L34" s="98" t="s">
        <v>627</v>
      </c>
      <c r="M34" s="354"/>
      <c r="N34" s="98" t="s">
        <v>627</v>
      </c>
      <c r="O34" s="354"/>
      <c r="P34" s="98" t="s">
        <v>627</v>
      </c>
      <c r="Q34" s="354"/>
      <c r="R34" s="98" t="s">
        <v>627</v>
      </c>
      <c r="S34" s="354"/>
      <c r="T34" s="98" t="s">
        <v>627</v>
      </c>
      <c r="U34" s="354"/>
      <c r="V34" s="98" t="s">
        <v>627</v>
      </c>
      <c r="W34" s="354"/>
      <c r="X34" s="98" t="s">
        <v>628</v>
      </c>
      <c r="Y34" s="354"/>
      <c r="Z34" s="98" t="s">
        <v>628</v>
      </c>
      <c r="AA34" s="343"/>
      <c r="AB34" s="257"/>
      <c r="AC34" s="343"/>
      <c r="AD34" s="257"/>
      <c r="AE34" s="355"/>
      <c r="AF34" s="98" t="s">
        <v>632</v>
      </c>
    </row>
    <row r="35" spans="1:32">
      <c r="A35" s="68"/>
      <c r="B35" s="375"/>
      <c r="C35" s="378" t="s">
        <v>119</v>
      </c>
      <c r="D35" s="379"/>
      <c r="E35" s="254"/>
      <c r="F35" s="85" t="s">
        <v>52</v>
      </c>
      <c r="G35" s="93" t="s">
        <v>120</v>
      </c>
      <c r="H35" s="385"/>
      <c r="I35" s="385"/>
      <c r="J35" s="385"/>
      <c r="K35" s="339">
        <f>SUM(M35,O35,Q35,S35,U35)</f>
        <v>200000</v>
      </c>
      <c r="L35" s="257"/>
      <c r="M35" s="353">
        <v>40000</v>
      </c>
      <c r="N35" s="257"/>
      <c r="O35" s="353">
        <v>40000</v>
      </c>
      <c r="P35" s="257"/>
      <c r="Q35" s="353">
        <v>40000</v>
      </c>
      <c r="R35" s="257"/>
      <c r="S35" s="353">
        <v>40000</v>
      </c>
      <c r="T35" s="257"/>
      <c r="U35" s="353">
        <v>40000</v>
      </c>
      <c r="V35" s="257"/>
      <c r="W35" s="353"/>
      <c r="X35" s="257"/>
      <c r="Y35" s="353">
        <v>200000</v>
      </c>
      <c r="Z35" s="257"/>
      <c r="AA35" s="343"/>
      <c r="AB35" s="257"/>
      <c r="AC35" s="343"/>
      <c r="AD35" s="257"/>
      <c r="AE35" s="339">
        <v>50</v>
      </c>
      <c r="AF35" s="257"/>
    </row>
    <row r="36" spans="1:32">
      <c r="A36" s="68"/>
      <c r="B36" s="375"/>
      <c r="C36" s="377" t="s">
        <v>121</v>
      </c>
      <c r="D36" s="377"/>
      <c r="E36" s="254"/>
      <c r="F36" s="85" t="s">
        <v>54</v>
      </c>
      <c r="G36" s="93" t="s">
        <v>122</v>
      </c>
      <c r="H36" s="255" t="s">
        <v>123</v>
      </c>
      <c r="I36" s="255" t="s">
        <v>123</v>
      </c>
      <c r="J36" s="255" t="s">
        <v>123</v>
      </c>
      <c r="K36" s="340"/>
      <c r="L36" s="257"/>
      <c r="M36" s="354"/>
      <c r="N36" s="257"/>
      <c r="O36" s="354"/>
      <c r="P36" s="257"/>
      <c r="Q36" s="354"/>
      <c r="R36" s="257"/>
      <c r="S36" s="354"/>
      <c r="T36" s="257"/>
      <c r="U36" s="354"/>
      <c r="V36" s="257"/>
      <c r="W36" s="354"/>
      <c r="X36" s="257"/>
      <c r="Y36" s="354"/>
      <c r="Z36" s="257"/>
      <c r="AA36" s="343"/>
      <c r="AB36" s="257"/>
      <c r="AC36" s="343"/>
      <c r="AD36" s="257"/>
      <c r="AE36" s="340"/>
      <c r="AF36" s="257"/>
    </row>
    <row r="37" spans="1:32" ht="30" customHeight="1">
      <c r="A37" s="68"/>
      <c r="B37" s="376"/>
      <c r="C37" s="378"/>
      <c r="D37" s="379"/>
      <c r="E37" s="254"/>
      <c r="F37" s="85" t="s">
        <v>71</v>
      </c>
      <c r="G37" s="93" t="s">
        <v>124</v>
      </c>
      <c r="H37" s="262" t="s">
        <v>125</v>
      </c>
      <c r="I37" s="262"/>
      <c r="J37" s="262"/>
      <c r="K37" s="341"/>
      <c r="L37" s="98" t="s">
        <v>645</v>
      </c>
      <c r="M37" s="355"/>
      <c r="N37" s="98" t="s">
        <v>645</v>
      </c>
      <c r="O37" s="355"/>
      <c r="P37" s="98" t="s">
        <v>645</v>
      </c>
      <c r="Q37" s="355"/>
      <c r="R37" s="98" t="s">
        <v>645</v>
      </c>
      <c r="S37" s="355"/>
      <c r="T37" s="98" t="s">
        <v>645</v>
      </c>
      <c r="U37" s="355"/>
      <c r="V37" s="98" t="s">
        <v>645</v>
      </c>
      <c r="W37" s="355"/>
      <c r="X37" s="98" t="s">
        <v>646</v>
      </c>
      <c r="Y37" s="355"/>
      <c r="Z37" s="98" t="s">
        <v>646</v>
      </c>
      <c r="AA37" s="344"/>
      <c r="AB37" s="98" t="s">
        <v>630</v>
      </c>
      <c r="AC37" s="344"/>
      <c r="AD37" s="98" t="s">
        <v>631</v>
      </c>
      <c r="AE37" s="341"/>
      <c r="AF37" s="98" t="s">
        <v>645</v>
      </c>
    </row>
    <row r="38" spans="1:32">
      <c r="A38" s="68"/>
      <c r="B38" s="224">
        <v>1</v>
      </c>
      <c r="C38" s="377" t="s">
        <v>959</v>
      </c>
      <c r="D38" s="377"/>
      <c r="E38" s="5"/>
      <c r="F38" s="85" t="s">
        <v>44</v>
      </c>
      <c r="G38" s="93" t="s">
        <v>106</v>
      </c>
      <c r="H38" s="255" t="s">
        <v>1321</v>
      </c>
      <c r="I38" s="255" t="s">
        <v>1321</v>
      </c>
      <c r="J38" s="255" t="s">
        <v>107</v>
      </c>
      <c r="K38" s="339">
        <f t="shared" ref="K38" si="1">SUM(M38,O38,Q38,S38,U38)</f>
        <v>0</v>
      </c>
      <c r="L38" s="229"/>
      <c r="M38" s="336"/>
      <c r="N38" s="229"/>
      <c r="O38" s="336"/>
      <c r="P38" s="229"/>
      <c r="Q38" s="336"/>
      <c r="R38" s="229"/>
      <c r="S38" s="336"/>
      <c r="T38" s="229"/>
      <c r="U38" s="336"/>
      <c r="V38" s="229" t="s">
        <v>108</v>
      </c>
      <c r="W38" s="336"/>
      <c r="X38" s="229"/>
      <c r="Y38" s="336"/>
      <c r="Z38" s="229"/>
      <c r="AA38" s="336"/>
      <c r="AB38" s="229"/>
      <c r="AC38" s="336"/>
      <c r="AD38" s="229"/>
      <c r="AE38" s="336"/>
      <c r="AF38" s="229"/>
    </row>
    <row r="39" spans="1:32" ht="15" customHeight="1">
      <c r="A39" s="68"/>
      <c r="B39" s="263"/>
      <c r="C39" s="386"/>
      <c r="D39" s="387"/>
      <c r="E39" s="5"/>
      <c r="F39" s="85" t="s">
        <v>46</v>
      </c>
      <c r="G39" s="93" t="s">
        <v>110</v>
      </c>
      <c r="H39" s="11"/>
      <c r="I39" s="11"/>
      <c r="J39" s="11"/>
      <c r="K39" s="340"/>
      <c r="L39" s="257"/>
      <c r="M39" s="337"/>
      <c r="N39" s="257"/>
      <c r="O39" s="337"/>
      <c r="P39" s="257"/>
      <c r="Q39" s="337"/>
      <c r="R39" s="257"/>
      <c r="S39" s="337"/>
      <c r="T39" s="257"/>
      <c r="U39" s="337"/>
      <c r="V39" s="257" t="s">
        <v>113</v>
      </c>
      <c r="W39" s="337"/>
      <c r="X39" s="257"/>
      <c r="Y39" s="337"/>
      <c r="Z39" s="257"/>
      <c r="AA39" s="337"/>
      <c r="AB39" s="257"/>
      <c r="AC39" s="337"/>
      <c r="AD39" s="257"/>
      <c r="AE39" s="337"/>
      <c r="AF39" s="257"/>
    </row>
    <row r="40" spans="1:32">
      <c r="A40" s="68"/>
      <c r="B40" s="263"/>
      <c r="C40" s="388"/>
      <c r="D40" s="389"/>
      <c r="E40" s="5"/>
      <c r="F40" s="85" t="s">
        <v>48</v>
      </c>
      <c r="G40" s="93" t="s">
        <v>114</v>
      </c>
      <c r="H40" s="255" t="s">
        <v>1322</v>
      </c>
      <c r="I40" s="255" t="s">
        <v>1322</v>
      </c>
      <c r="J40" s="255" t="s">
        <v>115</v>
      </c>
      <c r="K40" s="340"/>
      <c r="L40" s="257"/>
      <c r="M40" s="337"/>
      <c r="N40" s="257"/>
      <c r="O40" s="337"/>
      <c r="P40" s="257"/>
      <c r="Q40" s="337"/>
      <c r="R40" s="257"/>
      <c r="S40" s="337"/>
      <c r="T40" s="257"/>
      <c r="U40" s="337"/>
      <c r="V40" s="268"/>
      <c r="W40" s="337"/>
      <c r="X40" s="257"/>
      <c r="Y40" s="337"/>
      <c r="Z40" s="257"/>
      <c r="AA40" s="337"/>
      <c r="AB40" s="257"/>
      <c r="AC40" s="337"/>
      <c r="AD40" s="257"/>
      <c r="AE40" s="337"/>
      <c r="AF40" s="257"/>
    </row>
    <row r="41" spans="1:32" ht="15" customHeight="1">
      <c r="A41" s="68"/>
      <c r="B41" s="263"/>
      <c r="C41" s="377" t="s">
        <v>960</v>
      </c>
      <c r="D41" s="377"/>
      <c r="E41" s="10"/>
      <c r="F41" s="260" t="s">
        <v>50</v>
      </c>
      <c r="G41" s="261" t="s">
        <v>118</v>
      </c>
      <c r="H41" s="390"/>
      <c r="I41" s="390"/>
      <c r="J41" s="390"/>
      <c r="K41" s="340"/>
      <c r="L41" s="98" t="s">
        <v>627</v>
      </c>
      <c r="M41" s="337"/>
      <c r="N41" s="98" t="s">
        <v>627</v>
      </c>
      <c r="O41" s="337"/>
      <c r="P41" s="98" t="s">
        <v>627</v>
      </c>
      <c r="Q41" s="337"/>
      <c r="R41" s="98" t="s">
        <v>627</v>
      </c>
      <c r="S41" s="337"/>
      <c r="T41" s="98" t="s">
        <v>627</v>
      </c>
      <c r="U41" s="337"/>
      <c r="V41" s="98" t="s">
        <v>627</v>
      </c>
      <c r="W41" s="337"/>
      <c r="X41" s="98" t="s">
        <v>628</v>
      </c>
      <c r="Y41" s="337"/>
      <c r="Z41" s="98" t="s">
        <v>628</v>
      </c>
      <c r="AA41" s="337"/>
      <c r="AB41" s="257"/>
      <c r="AC41" s="337"/>
      <c r="AD41" s="257"/>
      <c r="AE41" s="337"/>
      <c r="AF41" s="98" t="s">
        <v>632</v>
      </c>
    </row>
    <row r="42" spans="1:32">
      <c r="A42" s="68"/>
      <c r="B42" s="263"/>
      <c r="C42" s="392"/>
      <c r="D42" s="393"/>
      <c r="E42" s="5"/>
      <c r="F42" s="85" t="s">
        <v>52</v>
      </c>
      <c r="G42" s="93" t="s">
        <v>120</v>
      </c>
      <c r="H42" s="391"/>
      <c r="I42" s="391"/>
      <c r="J42" s="391"/>
      <c r="K42" s="339">
        <f t="shared" ref="K42" si="2">SUM(M42,O42,Q42,S42,U42)</f>
        <v>0</v>
      </c>
      <c r="L42" s="257"/>
      <c r="M42" s="336"/>
      <c r="N42" s="257"/>
      <c r="O42" s="336"/>
      <c r="P42" s="257"/>
      <c r="Q42" s="336"/>
      <c r="R42" s="257"/>
      <c r="S42" s="336"/>
      <c r="T42" s="257"/>
      <c r="U42" s="336"/>
      <c r="V42" s="257"/>
      <c r="W42" s="336"/>
      <c r="X42" s="257"/>
      <c r="Y42" s="336"/>
      <c r="Z42" s="257"/>
      <c r="AA42" s="337"/>
      <c r="AB42" s="257"/>
      <c r="AC42" s="337"/>
      <c r="AD42" s="257"/>
      <c r="AE42" s="336"/>
      <c r="AF42" s="257"/>
    </row>
    <row r="43" spans="1:32">
      <c r="A43" s="68"/>
      <c r="B43" s="263"/>
      <c r="C43" s="377" t="s">
        <v>961</v>
      </c>
      <c r="D43" s="377"/>
      <c r="E43" s="5"/>
      <c r="F43" s="85" t="s">
        <v>54</v>
      </c>
      <c r="G43" s="93" t="s">
        <v>122</v>
      </c>
      <c r="H43" s="255" t="s">
        <v>123</v>
      </c>
      <c r="I43" s="255" t="s">
        <v>123</v>
      </c>
      <c r="J43" s="255" t="s">
        <v>123</v>
      </c>
      <c r="K43" s="340"/>
      <c r="L43" s="257"/>
      <c r="M43" s="337"/>
      <c r="N43" s="257"/>
      <c r="O43" s="337"/>
      <c r="P43" s="257"/>
      <c r="Q43" s="337"/>
      <c r="R43" s="257"/>
      <c r="S43" s="337"/>
      <c r="T43" s="257"/>
      <c r="U43" s="337"/>
      <c r="V43" s="257"/>
      <c r="W43" s="337"/>
      <c r="X43" s="257"/>
      <c r="Y43" s="337"/>
      <c r="Z43" s="257"/>
      <c r="AA43" s="337"/>
      <c r="AB43" s="257"/>
      <c r="AC43" s="337"/>
      <c r="AD43" s="257"/>
      <c r="AE43" s="337"/>
      <c r="AF43" s="257"/>
    </row>
    <row r="44" spans="1:32" ht="28.9" customHeight="1">
      <c r="A44" s="68"/>
      <c r="B44" s="264"/>
      <c r="C44" s="392"/>
      <c r="D44" s="393"/>
      <c r="E44" s="5"/>
      <c r="F44" s="85" t="s">
        <v>71</v>
      </c>
      <c r="G44" s="93" t="s">
        <v>124</v>
      </c>
      <c r="H44" s="54"/>
      <c r="I44" s="54"/>
      <c r="J44" s="54"/>
      <c r="K44" s="341"/>
      <c r="L44" s="98" t="s">
        <v>645</v>
      </c>
      <c r="M44" s="338"/>
      <c r="N44" s="98" t="s">
        <v>645</v>
      </c>
      <c r="O44" s="338"/>
      <c r="P44" s="98" t="s">
        <v>645</v>
      </c>
      <c r="Q44" s="338"/>
      <c r="R44" s="98" t="s">
        <v>645</v>
      </c>
      <c r="S44" s="338"/>
      <c r="T44" s="98" t="s">
        <v>645</v>
      </c>
      <c r="U44" s="338"/>
      <c r="V44" s="98" t="s">
        <v>645</v>
      </c>
      <c r="W44" s="338"/>
      <c r="X44" s="98" t="s">
        <v>646</v>
      </c>
      <c r="Y44" s="338"/>
      <c r="Z44" s="98" t="s">
        <v>646</v>
      </c>
      <c r="AA44" s="338"/>
      <c r="AB44" s="98" t="s">
        <v>630</v>
      </c>
      <c r="AC44" s="338"/>
      <c r="AD44" s="98" t="s">
        <v>631</v>
      </c>
      <c r="AE44" s="338"/>
      <c r="AF44" s="98" t="s">
        <v>645</v>
      </c>
    </row>
    <row r="45" spans="1:32">
      <c r="A45" s="68"/>
      <c r="B45" s="224">
        <v>2</v>
      </c>
      <c r="C45" s="377" t="s">
        <v>959</v>
      </c>
      <c r="D45" s="377"/>
      <c r="E45" s="5"/>
      <c r="F45" s="85" t="s">
        <v>44</v>
      </c>
      <c r="G45" s="93" t="s">
        <v>106</v>
      </c>
      <c r="H45" s="255" t="s">
        <v>1321</v>
      </c>
      <c r="I45" s="255" t="s">
        <v>1321</v>
      </c>
      <c r="J45" s="255" t="s">
        <v>107</v>
      </c>
      <c r="K45" s="339">
        <f t="shared" ref="K45" si="3">SUM(M45,O45,Q45,S45,U45)</f>
        <v>0</v>
      </c>
      <c r="L45" s="229"/>
      <c r="M45" s="336"/>
      <c r="N45" s="229"/>
      <c r="O45" s="336"/>
      <c r="P45" s="229"/>
      <c r="Q45" s="336"/>
      <c r="R45" s="229"/>
      <c r="S45" s="336"/>
      <c r="T45" s="229"/>
      <c r="U45" s="336"/>
      <c r="V45" s="229" t="s">
        <v>108</v>
      </c>
      <c r="W45" s="336"/>
      <c r="X45" s="229"/>
      <c r="Y45" s="336"/>
      <c r="Z45" s="229"/>
      <c r="AA45" s="336"/>
      <c r="AB45" s="229"/>
      <c r="AC45" s="336"/>
      <c r="AD45" s="229"/>
      <c r="AE45" s="336"/>
      <c r="AF45" s="229"/>
    </row>
    <row r="46" spans="1:32" ht="15" customHeight="1">
      <c r="A46" s="68"/>
      <c r="B46" s="263"/>
      <c r="C46" s="386"/>
      <c r="D46" s="387"/>
      <c r="E46" s="5"/>
      <c r="F46" s="85" t="s">
        <v>46</v>
      </c>
      <c r="G46" s="93" t="s">
        <v>110</v>
      </c>
      <c r="H46" s="11"/>
      <c r="I46" s="11"/>
      <c r="J46" s="11"/>
      <c r="K46" s="340"/>
      <c r="L46" s="257"/>
      <c r="M46" s="337"/>
      <c r="N46" s="257"/>
      <c r="O46" s="337"/>
      <c r="P46" s="257"/>
      <c r="Q46" s="337"/>
      <c r="R46" s="257"/>
      <c r="S46" s="337"/>
      <c r="T46" s="257"/>
      <c r="U46" s="337"/>
      <c r="V46" s="257" t="s">
        <v>113</v>
      </c>
      <c r="W46" s="337"/>
      <c r="X46" s="257"/>
      <c r="Y46" s="337"/>
      <c r="Z46" s="257"/>
      <c r="AA46" s="337"/>
      <c r="AB46" s="257"/>
      <c r="AC46" s="337"/>
      <c r="AD46" s="257"/>
      <c r="AE46" s="337"/>
      <c r="AF46" s="257"/>
    </row>
    <row r="47" spans="1:32">
      <c r="A47" s="68"/>
      <c r="B47" s="263"/>
      <c r="C47" s="388"/>
      <c r="D47" s="389"/>
      <c r="E47" s="5"/>
      <c r="F47" s="85" t="s">
        <v>48</v>
      </c>
      <c r="G47" s="93" t="s">
        <v>114</v>
      </c>
      <c r="H47" s="255" t="s">
        <v>1322</v>
      </c>
      <c r="I47" s="255" t="s">
        <v>1322</v>
      </c>
      <c r="J47" s="255" t="s">
        <v>115</v>
      </c>
      <c r="K47" s="340"/>
      <c r="L47" s="257"/>
      <c r="M47" s="337"/>
      <c r="N47" s="257"/>
      <c r="O47" s="337"/>
      <c r="P47" s="257"/>
      <c r="Q47" s="337"/>
      <c r="R47" s="257"/>
      <c r="S47" s="337"/>
      <c r="T47" s="257"/>
      <c r="U47" s="337"/>
      <c r="V47" s="268"/>
      <c r="W47" s="337"/>
      <c r="X47" s="257"/>
      <c r="Y47" s="337"/>
      <c r="Z47" s="257"/>
      <c r="AA47" s="337"/>
      <c r="AB47" s="257"/>
      <c r="AC47" s="337"/>
      <c r="AD47" s="257"/>
      <c r="AE47" s="337"/>
      <c r="AF47" s="257"/>
    </row>
    <row r="48" spans="1:32" ht="15.75" customHeight="1">
      <c r="A48" s="68"/>
      <c r="B48" s="263"/>
      <c r="C48" s="377" t="s">
        <v>960</v>
      </c>
      <c r="D48" s="377"/>
      <c r="E48" s="2"/>
      <c r="F48" s="108" t="s">
        <v>50</v>
      </c>
      <c r="G48" s="265" t="s">
        <v>118</v>
      </c>
      <c r="H48" s="390"/>
      <c r="I48" s="390"/>
      <c r="J48" s="390"/>
      <c r="K48" s="340"/>
      <c r="L48" s="98" t="s">
        <v>627</v>
      </c>
      <c r="M48" s="337"/>
      <c r="N48" s="98" t="s">
        <v>627</v>
      </c>
      <c r="O48" s="337"/>
      <c r="P48" s="98" t="s">
        <v>627</v>
      </c>
      <c r="Q48" s="337"/>
      <c r="R48" s="98" t="s">
        <v>627</v>
      </c>
      <c r="S48" s="337"/>
      <c r="T48" s="98" t="s">
        <v>627</v>
      </c>
      <c r="U48" s="337"/>
      <c r="V48" s="98" t="s">
        <v>627</v>
      </c>
      <c r="W48" s="337"/>
      <c r="X48" s="98" t="s">
        <v>628</v>
      </c>
      <c r="Y48" s="337"/>
      <c r="Z48" s="98" t="s">
        <v>628</v>
      </c>
      <c r="AA48" s="337"/>
      <c r="AB48" s="257"/>
      <c r="AC48" s="337"/>
      <c r="AD48" s="257"/>
      <c r="AE48" s="337"/>
      <c r="AF48" s="98" t="s">
        <v>632</v>
      </c>
    </row>
    <row r="49" spans="1:34">
      <c r="A49" s="68"/>
      <c r="B49" s="263"/>
      <c r="C49" s="392"/>
      <c r="D49" s="393"/>
      <c r="E49" s="5"/>
      <c r="F49" s="85" t="s">
        <v>52</v>
      </c>
      <c r="G49" s="93" t="s">
        <v>120</v>
      </c>
      <c r="H49" s="391"/>
      <c r="I49" s="391"/>
      <c r="J49" s="391"/>
      <c r="K49" s="339">
        <f t="shared" ref="K49" si="4">SUM(M49,O49,Q49,S49,U49)</f>
        <v>0</v>
      </c>
      <c r="L49" s="257"/>
      <c r="M49" s="336"/>
      <c r="N49" s="257"/>
      <c r="O49" s="336"/>
      <c r="P49" s="257"/>
      <c r="Q49" s="336"/>
      <c r="R49" s="257"/>
      <c r="S49" s="336"/>
      <c r="T49" s="257"/>
      <c r="U49" s="336"/>
      <c r="V49" s="257"/>
      <c r="W49" s="336"/>
      <c r="X49" s="257"/>
      <c r="Y49" s="336"/>
      <c r="Z49" s="257"/>
      <c r="AA49" s="337"/>
      <c r="AB49" s="257"/>
      <c r="AC49" s="337"/>
      <c r="AD49" s="257"/>
      <c r="AE49" s="336"/>
      <c r="AF49" s="257"/>
    </row>
    <row r="50" spans="1:34">
      <c r="A50" s="68"/>
      <c r="B50" s="263"/>
      <c r="C50" s="377" t="s">
        <v>961</v>
      </c>
      <c r="D50" s="377"/>
      <c r="E50" s="5"/>
      <c r="F50" s="85" t="s">
        <v>54</v>
      </c>
      <c r="G50" s="93" t="s">
        <v>122</v>
      </c>
      <c r="H50" s="255" t="s">
        <v>123</v>
      </c>
      <c r="I50" s="255" t="s">
        <v>123</v>
      </c>
      <c r="J50" s="255" t="s">
        <v>123</v>
      </c>
      <c r="K50" s="340"/>
      <c r="L50" s="257"/>
      <c r="M50" s="337"/>
      <c r="N50" s="257"/>
      <c r="O50" s="337"/>
      <c r="P50" s="257"/>
      <c r="Q50" s="337"/>
      <c r="R50" s="257"/>
      <c r="S50" s="337"/>
      <c r="T50" s="257"/>
      <c r="U50" s="337"/>
      <c r="V50" s="257"/>
      <c r="W50" s="337"/>
      <c r="X50" s="257"/>
      <c r="Y50" s="337"/>
      <c r="Z50" s="257"/>
      <c r="AA50" s="337"/>
      <c r="AB50" s="257"/>
      <c r="AC50" s="337"/>
      <c r="AD50" s="257"/>
      <c r="AE50" s="337"/>
      <c r="AF50" s="257"/>
    </row>
    <row r="51" spans="1:34" ht="33" customHeight="1">
      <c r="A51" s="68"/>
      <c r="B51" s="264"/>
      <c r="C51" s="392"/>
      <c r="D51" s="393"/>
      <c r="E51" s="5"/>
      <c r="F51" s="85" t="s">
        <v>71</v>
      </c>
      <c r="G51" s="93" t="s">
        <v>124</v>
      </c>
      <c r="H51" s="54"/>
      <c r="I51" s="54"/>
      <c r="J51" s="54"/>
      <c r="K51" s="341"/>
      <c r="L51" s="98" t="s">
        <v>645</v>
      </c>
      <c r="M51" s="338"/>
      <c r="N51" s="98" t="s">
        <v>645</v>
      </c>
      <c r="O51" s="338"/>
      <c r="P51" s="98" t="s">
        <v>645</v>
      </c>
      <c r="Q51" s="338"/>
      <c r="R51" s="98" t="s">
        <v>645</v>
      </c>
      <c r="S51" s="338"/>
      <c r="T51" s="98" t="s">
        <v>645</v>
      </c>
      <c r="U51" s="338"/>
      <c r="V51" s="98" t="s">
        <v>645</v>
      </c>
      <c r="W51" s="338"/>
      <c r="X51" s="98" t="s">
        <v>646</v>
      </c>
      <c r="Y51" s="338"/>
      <c r="Z51" s="98" t="s">
        <v>646</v>
      </c>
      <c r="AA51" s="338"/>
      <c r="AB51" s="98" t="s">
        <v>630</v>
      </c>
      <c r="AC51" s="338"/>
      <c r="AD51" s="98" t="s">
        <v>631</v>
      </c>
      <c r="AE51" s="338"/>
      <c r="AF51" s="98" t="s">
        <v>645</v>
      </c>
    </row>
    <row r="52" spans="1:34" s="273" customFormat="1">
      <c r="A52" s="294"/>
      <c r="B52" s="295">
        <v>3</v>
      </c>
      <c r="C52" s="394" t="s">
        <v>959</v>
      </c>
      <c r="D52" s="394"/>
      <c r="E52" s="5"/>
      <c r="F52" s="296" t="s">
        <v>44</v>
      </c>
      <c r="G52" s="297" t="s">
        <v>106</v>
      </c>
      <c r="H52" s="298" t="s">
        <v>1321</v>
      </c>
      <c r="I52" s="298" t="s">
        <v>1321</v>
      </c>
      <c r="J52" s="298" t="s">
        <v>107</v>
      </c>
      <c r="K52" s="395">
        <f t="shared" ref="K52" si="5">SUM(M52,O52,Q52,S52,U52)</f>
        <v>0</v>
      </c>
      <c r="L52" s="299"/>
      <c r="M52" s="336"/>
      <c r="N52" s="299"/>
      <c r="O52" s="336"/>
      <c r="P52" s="299"/>
      <c r="Q52" s="336"/>
      <c r="R52" s="299"/>
      <c r="S52" s="336"/>
      <c r="T52" s="299"/>
      <c r="U52" s="336"/>
      <c r="V52" s="299" t="s">
        <v>108</v>
      </c>
      <c r="W52" s="336"/>
      <c r="X52" s="299"/>
      <c r="Y52" s="336"/>
      <c r="Z52" s="299"/>
      <c r="AA52" s="336"/>
      <c r="AB52" s="299"/>
      <c r="AC52" s="336"/>
      <c r="AD52" s="299"/>
      <c r="AE52" s="336"/>
      <c r="AF52" s="299"/>
      <c r="AH52" s="290"/>
    </row>
    <row r="53" spans="1:34" s="273" customFormat="1" ht="15" customHeight="1">
      <c r="A53" s="294"/>
      <c r="B53" s="300"/>
      <c r="C53" s="386"/>
      <c r="D53" s="387"/>
      <c r="E53" s="5"/>
      <c r="F53" s="296" t="s">
        <v>46</v>
      </c>
      <c r="G53" s="297" t="s">
        <v>110</v>
      </c>
      <c r="H53" s="11"/>
      <c r="I53" s="11"/>
      <c r="J53" s="11"/>
      <c r="K53" s="396"/>
      <c r="L53" s="301"/>
      <c r="M53" s="337"/>
      <c r="N53" s="301"/>
      <c r="O53" s="337"/>
      <c r="P53" s="301"/>
      <c r="Q53" s="337"/>
      <c r="R53" s="301"/>
      <c r="S53" s="337"/>
      <c r="T53" s="301"/>
      <c r="U53" s="337"/>
      <c r="V53" s="301" t="s">
        <v>113</v>
      </c>
      <c r="W53" s="337"/>
      <c r="X53" s="301"/>
      <c r="Y53" s="337"/>
      <c r="Z53" s="301"/>
      <c r="AA53" s="337"/>
      <c r="AB53" s="301"/>
      <c r="AC53" s="337"/>
      <c r="AD53" s="301"/>
      <c r="AE53" s="337"/>
      <c r="AF53" s="301"/>
      <c r="AH53" s="290"/>
    </row>
    <row r="54" spans="1:34" s="273" customFormat="1">
      <c r="A54" s="294"/>
      <c r="B54" s="300"/>
      <c r="C54" s="388"/>
      <c r="D54" s="389"/>
      <c r="E54" s="5"/>
      <c r="F54" s="296" t="s">
        <v>48</v>
      </c>
      <c r="G54" s="297" t="s">
        <v>114</v>
      </c>
      <c r="H54" s="298" t="s">
        <v>1322</v>
      </c>
      <c r="I54" s="298" t="s">
        <v>1322</v>
      </c>
      <c r="J54" s="298" t="s">
        <v>115</v>
      </c>
      <c r="K54" s="396"/>
      <c r="L54" s="301"/>
      <c r="M54" s="337"/>
      <c r="N54" s="301"/>
      <c r="O54" s="337"/>
      <c r="P54" s="301"/>
      <c r="Q54" s="337"/>
      <c r="R54" s="301"/>
      <c r="S54" s="337"/>
      <c r="T54" s="301"/>
      <c r="U54" s="337"/>
      <c r="V54" s="268"/>
      <c r="W54" s="337"/>
      <c r="X54" s="301"/>
      <c r="Y54" s="337"/>
      <c r="Z54" s="301"/>
      <c r="AA54" s="337"/>
      <c r="AB54" s="301"/>
      <c r="AC54" s="337"/>
      <c r="AD54" s="301"/>
      <c r="AE54" s="337"/>
      <c r="AF54" s="301"/>
      <c r="AH54" s="290"/>
    </row>
    <row r="55" spans="1:34" s="273" customFormat="1" ht="15.75" customHeight="1">
      <c r="A55" s="294"/>
      <c r="B55" s="300"/>
      <c r="C55" s="394" t="s">
        <v>960</v>
      </c>
      <c r="D55" s="394"/>
      <c r="E55" s="10"/>
      <c r="F55" s="302" t="s">
        <v>50</v>
      </c>
      <c r="G55" s="303" t="s">
        <v>118</v>
      </c>
      <c r="H55" s="390"/>
      <c r="I55" s="390"/>
      <c r="J55" s="390"/>
      <c r="K55" s="396"/>
      <c r="L55" s="304" t="s">
        <v>627</v>
      </c>
      <c r="M55" s="337"/>
      <c r="N55" s="304" t="s">
        <v>627</v>
      </c>
      <c r="O55" s="337"/>
      <c r="P55" s="304" t="s">
        <v>627</v>
      </c>
      <c r="Q55" s="337"/>
      <c r="R55" s="304" t="s">
        <v>627</v>
      </c>
      <c r="S55" s="337"/>
      <c r="T55" s="304" t="s">
        <v>627</v>
      </c>
      <c r="U55" s="337"/>
      <c r="V55" s="304" t="s">
        <v>627</v>
      </c>
      <c r="W55" s="337"/>
      <c r="X55" s="304" t="s">
        <v>628</v>
      </c>
      <c r="Y55" s="337"/>
      <c r="Z55" s="304" t="s">
        <v>628</v>
      </c>
      <c r="AA55" s="337"/>
      <c r="AB55" s="301"/>
      <c r="AC55" s="337"/>
      <c r="AD55" s="301"/>
      <c r="AE55" s="337"/>
      <c r="AF55" s="304" t="s">
        <v>632</v>
      </c>
      <c r="AH55" s="290"/>
    </row>
    <row r="56" spans="1:34" s="273" customFormat="1">
      <c r="A56" s="294"/>
      <c r="B56" s="300"/>
      <c r="C56" s="392"/>
      <c r="D56" s="393"/>
      <c r="E56" s="5"/>
      <c r="F56" s="296" t="s">
        <v>52</v>
      </c>
      <c r="G56" s="297" t="s">
        <v>120</v>
      </c>
      <c r="H56" s="391"/>
      <c r="I56" s="391"/>
      <c r="J56" s="391"/>
      <c r="K56" s="395">
        <f t="shared" ref="K56" si="6">SUM(M56,O56,Q56,S56,U56)</f>
        <v>0</v>
      </c>
      <c r="L56" s="301"/>
      <c r="M56" s="336"/>
      <c r="N56" s="301"/>
      <c r="O56" s="336"/>
      <c r="P56" s="301"/>
      <c r="Q56" s="336"/>
      <c r="R56" s="301"/>
      <c r="S56" s="336"/>
      <c r="T56" s="301"/>
      <c r="U56" s="336"/>
      <c r="V56" s="301"/>
      <c r="W56" s="336"/>
      <c r="X56" s="301"/>
      <c r="Y56" s="336"/>
      <c r="Z56" s="301"/>
      <c r="AA56" s="337"/>
      <c r="AB56" s="301"/>
      <c r="AC56" s="337"/>
      <c r="AD56" s="301"/>
      <c r="AE56" s="336"/>
      <c r="AF56" s="301"/>
      <c r="AH56" s="290"/>
    </row>
    <row r="57" spans="1:34" s="273" customFormat="1">
      <c r="A57" s="294"/>
      <c r="B57" s="300"/>
      <c r="C57" s="394" t="s">
        <v>961</v>
      </c>
      <c r="D57" s="394"/>
      <c r="E57" s="5"/>
      <c r="F57" s="296" t="s">
        <v>54</v>
      </c>
      <c r="G57" s="297" t="s">
        <v>122</v>
      </c>
      <c r="H57" s="298" t="s">
        <v>123</v>
      </c>
      <c r="I57" s="298" t="s">
        <v>123</v>
      </c>
      <c r="J57" s="298" t="s">
        <v>123</v>
      </c>
      <c r="K57" s="396"/>
      <c r="L57" s="301"/>
      <c r="M57" s="337"/>
      <c r="N57" s="301"/>
      <c r="O57" s="337"/>
      <c r="P57" s="301"/>
      <c r="Q57" s="337"/>
      <c r="R57" s="301"/>
      <c r="S57" s="337"/>
      <c r="T57" s="301"/>
      <c r="U57" s="337"/>
      <c r="V57" s="301"/>
      <c r="W57" s="337"/>
      <c r="X57" s="301"/>
      <c r="Y57" s="337"/>
      <c r="Z57" s="301"/>
      <c r="AA57" s="337"/>
      <c r="AB57" s="301"/>
      <c r="AC57" s="337"/>
      <c r="AD57" s="301"/>
      <c r="AE57" s="337"/>
      <c r="AF57" s="301"/>
      <c r="AH57" s="290"/>
    </row>
    <row r="58" spans="1:34" s="273" customFormat="1" ht="34.15" customHeight="1">
      <c r="A58" s="294"/>
      <c r="B58" s="305"/>
      <c r="C58" s="392"/>
      <c r="D58" s="393"/>
      <c r="E58" s="5"/>
      <c r="F58" s="296" t="s">
        <v>71</v>
      </c>
      <c r="G58" s="297" t="s">
        <v>124</v>
      </c>
      <c r="H58" s="55"/>
      <c r="I58" s="55"/>
      <c r="J58" s="55"/>
      <c r="K58" s="406"/>
      <c r="L58" s="304" t="s">
        <v>645</v>
      </c>
      <c r="M58" s="338"/>
      <c r="N58" s="304" t="s">
        <v>645</v>
      </c>
      <c r="O58" s="338"/>
      <c r="P58" s="304" t="s">
        <v>645</v>
      </c>
      <c r="Q58" s="338"/>
      <c r="R58" s="304" t="s">
        <v>645</v>
      </c>
      <c r="S58" s="338"/>
      <c r="T58" s="304" t="s">
        <v>645</v>
      </c>
      <c r="U58" s="338"/>
      <c r="V58" s="304" t="s">
        <v>645</v>
      </c>
      <c r="W58" s="338"/>
      <c r="X58" s="304" t="s">
        <v>646</v>
      </c>
      <c r="Y58" s="338"/>
      <c r="Z58" s="304" t="s">
        <v>646</v>
      </c>
      <c r="AA58" s="338"/>
      <c r="AB58" s="304" t="s">
        <v>630</v>
      </c>
      <c r="AC58" s="338"/>
      <c r="AD58" s="304" t="s">
        <v>631</v>
      </c>
      <c r="AE58" s="338"/>
      <c r="AF58" s="304" t="s">
        <v>645</v>
      </c>
      <c r="AH58" s="290"/>
    </row>
    <row r="59" spans="1:34" s="273" customFormat="1">
      <c r="A59" s="274"/>
      <c r="B59" s="273" t="s">
        <v>1186</v>
      </c>
      <c r="F59" s="274"/>
      <c r="G59" s="274"/>
      <c r="H59" s="274"/>
      <c r="I59" s="274"/>
      <c r="J59" s="274"/>
      <c r="K59" s="274"/>
      <c r="L59" s="274"/>
      <c r="W59" s="274"/>
      <c r="AH59" s="290"/>
    </row>
    <row r="60" spans="1:34" s="273" customFormat="1">
      <c r="A60" s="274"/>
      <c r="F60" s="274"/>
      <c r="G60" s="274"/>
      <c r="H60" s="274"/>
      <c r="I60" s="274"/>
      <c r="J60" s="274"/>
      <c r="K60" s="274"/>
      <c r="L60" s="274"/>
      <c r="W60" s="274"/>
      <c r="AH60" s="290"/>
    </row>
    <row r="61" spans="1:34" s="273" customFormat="1">
      <c r="A61" s="274"/>
      <c r="B61" s="291" t="s">
        <v>653</v>
      </c>
      <c r="C61" s="291" t="s">
        <v>651</v>
      </c>
      <c r="F61" s="274"/>
      <c r="G61" s="274"/>
      <c r="H61" s="274"/>
      <c r="I61" s="274"/>
      <c r="J61" s="274"/>
      <c r="K61" s="274"/>
      <c r="L61" s="274"/>
      <c r="W61" s="274"/>
      <c r="AH61" s="290"/>
    </row>
    <row r="62" spans="1:34" s="273" customFormat="1" ht="15" customHeight="1">
      <c r="A62" s="274"/>
      <c r="B62" s="324"/>
      <c r="C62" s="397"/>
      <c r="D62" s="397"/>
      <c r="E62" s="397"/>
      <c r="F62" s="397"/>
      <c r="G62" s="397"/>
      <c r="H62" s="397"/>
      <c r="I62" s="397"/>
      <c r="J62" s="397"/>
      <c r="K62" s="397"/>
      <c r="L62" s="397"/>
      <c r="M62" s="398"/>
      <c r="W62" s="274"/>
      <c r="AH62" s="290"/>
    </row>
    <row r="63" spans="1:34" s="273" customFormat="1">
      <c r="A63" s="274"/>
      <c r="B63" s="399"/>
      <c r="C63" s="400"/>
      <c r="D63" s="400"/>
      <c r="E63" s="400"/>
      <c r="F63" s="400"/>
      <c r="G63" s="400"/>
      <c r="H63" s="400"/>
      <c r="I63" s="400"/>
      <c r="J63" s="400"/>
      <c r="K63" s="400"/>
      <c r="L63" s="400"/>
      <c r="M63" s="401"/>
      <c r="W63" s="274"/>
      <c r="AH63" s="290"/>
    </row>
    <row r="64" spans="1:34" s="273" customFormat="1">
      <c r="A64" s="274"/>
      <c r="B64" s="402"/>
      <c r="C64" s="403"/>
      <c r="D64" s="403"/>
      <c r="E64" s="403"/>
      <c r="F64" s="403"/>
      <c r="G64" s="403"/>
      <c r="H64" s="403"/>
      <c r="I64" s="403"/>
      <c r="J64" s="403"/>
      <c r="K64" s="403"/>
      <c r="L64" s="403"/>
      <c r="M64" s="404"/>
      <c r="W64" s="274"/>
      <c r="AH64" s="290"/>
    </row>
    <row r="65" spans="1:34" s="273" customFormat="1">
      <c r="A65" s="274"/>
      <c r="B65" s="274"/>
      <c r="C65" s="274"/>
      <c r="D65" s="274"/>
      <c r="E65" s="274"/>
      <c r="F65" s="274"/>
      <c r="G65" s="274"/>
      <c r="H65" s="274"/>
      <c r="I65" s="274"/>
      <c r="J65" s="274"/>
      <c r="K65" s="274"/>
      <c r="L65" s="274"/>
      <c r="W65" s="274"/>
      <c r="AH65" s="290"/>
    </row>
    <row r="66" spans="1:34" s="273" customFormat="1">
      <c r="A66" s="274"/>
      <c r="B66" s="292" t="s">
        <v>81</v>
      </c>
      <c r="C66" s="274"/>
      <c r="D66" s="274"/>
      <c r="E66" s="274"/>
      <c r="F66" s="274"/>
      <c r="G66" s="274"/>
      <c r="H66" s="274"/>
      <c r="I66" s="274"/>
      <c r="J66" s="274"/>
      <c r="K66" s="274"/>
      <c r="L66" s="274"/>
      <c r="W66" s="274"/>
      <c r="AH66" s="290"/>
    </row>
    <row r="67" spans="1:34" s="273" customFormat="1">
      <c r="A67" s="274"/>
      <c r="B67" s="274"/>
      <c r="C67" s="274"/>
      <c r="D67" s="274"/>
      <c r="E67" s="274"/>
      <c r="F67" s="274"/>
      <c r="G67" s="274"/>
      <c r="H67" s="274"/>
      <c r="I67" s="274"/>
      <c r="J67" s="274"/>
      <c r="K67" s="274"/>
      <c r="L67" s="274"/>
      <c r="W67" s="274"/>
      <c r="AH67" s="290"/>
    </row>
    <row r="68" spans="1:34" s="273" customFormat="1" ht="21">
      <c r="A68" s="274"/>
      <c r="B68" s="405" t="str" cm="1">
        <f t="array" ref="B68">IF(SUMPRODUCT((H39={"熱分解","圧縮破砕","ブラスト","ホットナイフ","スクラッチ","低温加熱剥離","打撃破砕","ウォータージェット","その他"})*1)+SUMPRODUCT((I39={"熱分解","圧縮破砕","ブラスト","ホットナイフ","スクラッチ","低温加熱剥離","打撃破砕","ウォータージェット","その他"})*1)+SUMPRODUCT((J39={"熱分解","圧縮破砕","ブラスト","ホットナイフ","スクラッチ","低温加熱剥離","打撃破砕","ウォータージェット","その他"})*1)+SUMPRODUCT((H46={"熱分解","圧縮破砕","ブラスト","ホットナイフ","スクラッチ","低温加熱剥離","打撃破砕","ウォータージェット","その他"})*1)+SUMPRODUCT((I46={"熱分解","圧縮破砕","ブラスト","ホットナイフ","スクラッチ","低温加熱剥離","打撃破砕","ウォータージェット","その他"})*1)+SUMPRODUCT((J46={"熱分解","圧縮破砕","ブラスト","ホットナイフ","スクラッチ","低温加熱剥離","打撃破砕","ウォータージェット","その他"})*1)+SUMPRODUCT((H53={"熱分解","圧縮破砕","ブラスト","ホットナイフ","スクラッチ","低温加熱剥離","打撃破砕","ウォータージェット","その他"})*1)+SUMPRODUCT((I53={"熱分解","圧縮破砕","ブラスト","ホットナイフ","スクラッチ","低温加熱剥離","打撃破砕","ウォータージェット","その他"})*1)+SUMPRODUCT((J53={"熱分解","圧縮破砕","ブラスト","ホットナイフ","スクラッチ","低温加熱剥離","打撃破砕","ウォータージェット","その他"})*1)&gt;=1,"問9～10の回答もお願いします","")</f>
        <v/>
      </c>
      <c r="C68" s="405"/>
      <c r="D68" s="405"/>
      <c r="E68" s="274"/>
      <c r="F68" s="274"/>
      <c r="G68" s="274"/>
      <c r="H68" s="274"/>
      <c r="I68" s="274"/>
      <c r="J68" s="274"/>
      <c r="K68" s="274"/>
      <c r="L68" s="274"/>
      <c r="W68" s="274"/>
      <c r="AH68" s="290"/>
    </row>
    <row r="69" spans="1:34" s="273" customFormat="1" ht="21">
      <c r="A69" s="274"/>
      <c r="B69" s="405" t="str" cm="1">
        <f t="array" ref="B69">IF(SUMPRODUCT((H39={"破砕＋選別","単純破砕のみ","アルミフレーム取り外し","その他"})*1)+SUMPRODUCT((I39={"破砕＋選別","単純破砕のみ","アルミフレーム取り外し","その他"})*1)+SUMPRODUCT((J39={"破砕＋選別","単純破砕のみ","アルミフレーム取り外し","その他"})*1)+SUMPRODUCT((H46={"破砕＋選別","単純破砕のみ","アルミフレーム取り外し","その他"})*1)+SUMPRODUCT((I46={"破砕＋選別","単純破砕のみ","アルミフレーム取り外し","その他"})*1)+SUMPRODUCT((J46={"破砕＋選別","単純破砕のみ","アルミフレーム取り外し","その他"})*1)+SUMPRODUCT((H53={"破砕＋選別","単純破砕のみ","アルミフレーム取り外し","その他"})*1)+SUMPRODUCT((I53={"破砕＋選別","単純破砕のみ","アルミフレーム取り外し","その他"})*1)+SUMPRODUCT((J53={"破砕＋選別","単純破砕のみ","アルミフレーム取り外し","その他"})*1)&gt;=1,"問12～13の回答もお願いします","")</f>
        <v/>
      </c>
      <c r="C69" s="405"/>
      <c r="D69" s="405"/>
      <c r="E69" s="274"/>
      <c r="F69" s="274"/>
      <c r="G69" s="274"/>
      <c r="H69" s="274"/>
      <c r="I69" s="274"/>
      <c r="J69" s="274"/>
      <c r="K69" s="274"/>
      <c r="L69" s="274"/>
      <c r="W69" s="274"/>
      <c r="AH69" s="290"/>
    </row>
    <row r="70" spans="1:34" s="273" customFormat="1">
      <c r="A70" s="274"/>
      <c r="B70" s="274"/>
      <c r="C70" s="274"/>
      <c r="D70" s="274"/>
      <c r="E70" s="274"/>
      <c r="F70" s="274"/>
      <c r="G70" s="274"/>
      <c r="H70" s="274"/>
      <c r="I70" s="274"/>
      <c r="J70" s="274"/>
      <c r="K70" s="274"/>
      <c r="L70" s="274"/>
      <c r="W70" s="274"/>
      <c r="AH70" s="290"/>
    </row>
    <row r="71" spans="1:34" s="273" customFormat="1">
      <c r="A71" s="274"/>
      <c r="B71" s="274"/>
      <c r="C71" s="274"/>
      <c r="D71" s="274"/>
      <c r="E71" s="274"/>
      <c r="F71" s="274"/>
      <c r="G71" s="274"/>
      <c r="H71" s="274"/>
      <c r="I71" s="274"/>
      <c r="J71" s="274"/>
      <c r="K71" s="274"/>
      <c r="L71" s="274"/>
      <c r="W71" s="274"/>
      <c r="AH71" s="290"/>
    </row>
    <row r="72" spans="1:34" s="273" customFormat="1">
      <c r="A72" s="274"/>
      <c r="B72" s="274"/>
      <c r="C72" s="274"/>
      <c r="D72" s="274"/>
      <c r="E72" s="274"/>
      <c r="F72" s="274"/>
      <c r="G72" s="274"/>
      <c r="H72" s="274"/>
      <c r="I72" s="274"/>
      <c r="J72" s="274"/>
      <c r="K72" s="274"/>
      <c r="L72" s="274"/>
      <c r="W72" s="274"/>
      <c r="AH72" s="290"/>
    </row>
    <row r="73" spans="1:34" s="273" customFormat="1">
      <c r="A73" s="274"/>
      <c r="B73" s="274"/>
      <c r="C73" s="274"/>
      <c r="D73" s="274"/>
      <c r="E73" s="274"/>
      <c r="F73" s="274"/>
      <c r="G73" s="274"/>
      <c r="H73" s="274"/>
      <c r="I73" s="274"/>
      <c r="J73" s="274"/>
      <c r="K73" s="274"/>
      <c r="L73" s="274"/>
      <c r="W73" s="274"/>
      <c r="AH73" s="290"/>
    </row>
    <row r="74" spans="1:34" s="273" customFormat="1">
      <c r="A74" s="274"/>
      <c r="B74" s="274"/>
      <c r="C74" s="274"/>
      <c r="D74" s="274"/>
      <c r="E74" s="274"/>
      <c r="F74" s="274"/>
      <c r="G74" s="274"/>
      <c r="H74" s="274"/>
      <c r="I74" s="274"/>
      <c r="J74" s="274"/>
      <c r="K74" s="274"/>
      <c r="L74" s="274"/>
      <c r="W74" s="274"/>
      <c r="AH74" s="290"/>
    </row>
  </sheetData>
  <sheetProtection algorithmName="SHA-512" hashValue="E4ufHk2R9PpoY9Q3Pw+pPQ/muqPlve+aZ91KDd6c+EgYO5pgl1+OKFvwzTEvZWsaFFvN+PzK05efzlgvumUniQ==" saltValue="CdreuHo1PZKrPPkomu9lnQ==" spinCount="100000" sheet="1" objects="1" scenarios="1" insertRows="0"/>
  <mergeCells count="166">
    <mergeCell ref="C57:D57"/>
    <mergeCell ref="C58:D58"/>
    <mergeCell ref="K52:K55"/>
    <mergeCell ref="B62:M64"/>
    <mergeCell ref="B68:D68"/>
    <mergeCell ref="B69:D69"/>
    <mergeCell ref="C50:D50"/>
    <mergeCell ref="C51:D51"/>
    <mergeCell ref="C53:D54"/>
    <mergeCell ref="M52:M55"/>
    <mergeCell ref="C55:D55"/>
    <mergeCell ref="H55:H56"/>
    <mergeCell ref="I55:I56"/>
    <mergeCell ref="J55:J56"/>
    <mergeCell ref="C56:D56"/>
    <mergeCell ref="C52:D52"/>
    <mergeCell ref="M56:M58"/>
    <mergeCell ref="K56:K58"/>
    <mergeCell ref="C44:D44"/>
    <mergeCell ref="K38:K41"/>
    <mergeCell ref="M38:M41"/>
    <mergeCell ref="O38:O41"/>
    <mergeCell ref="Q38:Q41"/>
    <mergeCell ref="S38:S41"/>
    <mergeCell ref="U38:U41"/>
    <mergeCell ref="C46:D47"/>
    <mergeCell ref="C48:D48"/>
    <mergeCell ref="H48:H49"/>
    <mergeCell ref="I48:I49"/>
    <mergeCell ref="J48:J49"/>
    <mergeCell ref="C49:D49"/>
    <mergeCell ref="C45:D45"/>
    <mergeCell ref="O45:O48"/>
    <mergeCell ref="Q45:Q48"/>
    <mergeCell ref="S45:S48"/>
    <mergeCell ref="U45:U48"/>
    <mergeCell ref="K45:K48"/>
    <mergeCell ref="M45:M48"/>
    <mergeCell ref="J34:J35"/>
    <mergeCell ref="C39:D40"/>
    <mergeCell ref="C41:D41"/>
    <mergeCell ref="H41:H42"/>
    <mergeCell ref="I41:I42"/>
    <mergeCell ref="J41:J42"/>
    <mergeCell ref="C42:D42"/>
    <mergeCell ref="C38:D38"/>
    <mergeCell ref="C43:D43"/>
    <mergeCell ref="B31:B37"/>
    <mergeCell ref="C31:D31"/>
    <mergeCell ref="C35:D35"/>
    <mergeCell ref="C36:D36"/>
    <mergeCell ref="C37:D37"/>
    <mergeCell ref="C32:D33"/>
    <mergeCell ref="C34:D34"/>
    <mergeCell ref="H34:H35"/>
    <mergeCell ref="I34:I35"/>
    <mergeCell ref="M30:N30"/>
    <mergeCell ref="O30:P30"/>
    <mergeCell ref="Q30:R30"/>
    <mergeCell ref="S30:T30"/>
    <mergeCell ref="U30:V30"/>
    <mergeCell ref="B29:B30"/>
    <mergeCell ref="C29:D30"/>
    <mergeCell ref="E29:G30"/>
    <mergeCell ref="H29:J29"/>
    <mergeCell ref="K29:L30"/>
    <mergeCell ref="M29:V29"/>
    <mergeCell ref="Y29:Z30"/>
    <mergeCell ref="AA29:AB30"/>
    <mergeCell ref="AC29:AD30"/>
    <mergeCell ref="AE29:AF30"/>
    <mergeCell ref="K31:K34"/>
    <mergeCell ref="K35:K37"/>
    <mergeCell ref="M31:M34"/>
    <mergeCell ref="O31:O34"/>
    <mergeCell ref="Q31:Q34"/>
    <mergeCell ref="S31:S34"/>
    <mergeCell ref="U31:U34"/>
    <mergeCell ref="W31:W34"/>
    <mergeCell ref="M35:M37"/>
    <mergeCell ref="O35:O37"/>
    <mergeCell ref="Q35:Q37"/>
    <mergeCell ref="S35:S37"/>
    <mergeCell ref="U35:U37"/>
    <mergeCell ref="W35:W37"/>
    <mergeCell ref="Y31:Y34"/>
    <mergeCell ref="Y35:Y37"/>
    <mergeCell ref="W29:X30"/>
    <mergeCell ref="AE31:AE34"/>
    <mergeCell ref="AE35:AE37"/>
    <mergeCell ref="AA31:AA37"/>
    <mergeCell ref="AE52:AE55"/>
    <mergeCell ref="Y56:Y58"/>
    <mergeCell ref="AE56:AE58"/>
    <mergeCell ref="AC31:AC37"/>
    <mergeCell ref="Y38:Y41"/>
    <mergeCell ref="AA38:AA44"/>
    <mergeCell ref="AC38:AC44"/>
    <mergeCell ref="AE38:AE41"/>
    <mergeCell ref="Y42:Y44"/>
    <mergeCell ref="AE42:AE44"/>
    <mergeCell ref="Y45:Y48"/>
    <mergeCell ref="AA45:AA51"/>
    <mergeCell ref="AC45:AC51"/>
    <mergeCell ref="AE45:AE48"/>
    <mergeCell ref="Y49:Y51"/>
    <mergeCell ref="AE49:AE51"/>
    <mergeCell ref="O52:O55"/>
    <mergeCell ref="Q52:Q55"/>
    <mergeCell ref="S52:S55"/>
    <mergeCell ref="U52:U55"/>
    <mergeCell ref="S56:S58"/>
    <mergeCell ref="Y52:Y55"/>
    <mergeCell ref="AA52:AA58"/>
    <mergeCell ref="AC52:AC58"/>
    <mergeCell ref="U56:U58"/>
    <mergeCell ref="O56:O58"/>
    <mergeCell ref="Q56:Q58"/>
    <mergeCell ref="L23:P23"/>
    <mergeCell ref="L24:P24"/>
    <mergeCell ref="L25:P25"/>
    <mergeCell ref="L26:P26"/>
    <mergeCell ref="L27:P27"/>
    <mergeCell ref="L18:P18"/>
    <mergeCell ref="W56:W58"/>
    <mergeCell ref="W38:W41"/>
    <mergeCell ref="K42:K44"/>
    <mergeCell ref="M42:M44"/>
    <mergeCell ref="O42:O44"/>
    <mergeCell ref="Q42:Q44"/>
    <mergeCell ref="S42:S44"/>
    <mergeCell ref="U42:U44"/>
    <mergeCell ref="W42:W44"/>
    <mergeCell ref="W45:W48"/>
    <mergeCell ref="K49:K51"/>
    <mergeCell ref="M49:M51"/>
    <mergeCell ref="O49:O51"/>
    <mergeCell ref="Q49:Q51"/>
    <mergeCell ref="S49:S51"/>
    <mergeCell ref="U49:U51"/>
    <mergeCell ref="W49:W51"/>
    <mergeCell ref="W52:W55"/>
    <mergeCell ref="G25:G27"/>
    <mergeCell ref="H25:H27"/>
    <mergeCell ref="I25:I27"/>
    <mergeCell ref="L1:P1"/>
    <mergeCell ref="L2:P2"/>
    <mergeCell ref="L3:P3"/>
    <mergeCell ref="L4:P4"/>
    <mergeCell ref="L5:P5"/>
    <mergeCell ref="L6:P6"/>
    <mergeCell ref="L7:P7"/>
    <mergeCell ref="L8:P8"/>
    <mergeCell ref="L9:P9"/>
    <mergeCell ref="L10:P10"/>
    <mergeCell ref="L11:P11"/>
    <mergeCell ref="L12:P12"/>
    <mergeCell ref="L13:P13"/>
    <mergeCell ref="L14:P14"/>
    <mergeCell ref="L15:P15"/>
    <mergeCell ref="L16:P16"/>
    <mergeCell ref="L17:P17"/>
    <mergeCell ref="L19:P19"/>
    <mergeCell ref="L20:P20"/>
    <mergeCell ref="L21:P21"/>
    <mergeCell ref="L22:P22"/>
  </mergeCells>
  <phoneticPr fontId="2"/>
  <conditionalFormatting sqref="B62:M64">
    <cfRule type="expression" dxfId="41" priority="1">
      <formula>$Q$6=1</formula>
    </cfRule>
  </conditionalFormatting>
  <conditionalFormatting sqref="G25:I25">
    <cfRule type="expression" dxfId="40" priority="2">
      <formula>$Q$24=1</formula>
    </cfRule>
  </conditionalFormatting>
  <dataValidations count="3">
    <dataValidation type="list" allowBlank="1" showInputMessage="1" showErrorMessage="1" sqref="D19" xr:uid="{158F2B7C-87D5-4C4C-8693-3006DE37EE8A}">
      <formula1>"1,2"</formula1>
    </dataValidation>
    <dataValidation type="list" allowBlank="1" showInputMessage="1" showErrorMessage="1" sqref="E31:E48 E56:F58 E52:E55 F35:F37 E49:F51 F42:F44" xr:uid="{18956DA4-CB7A-4669-8CB6-F7713ECF5243}">
      <formula1>"○,　"</formula1>
    </dataValidation>
    <dataValidation type="list" allowBlank="1" showInputMessage="1" showErrorMessage="1" sqref="G25:I25" xr:uid="{422D3BCD-6364-481D-BF32-3FDFD1CE65AD}">
      <formula1>"1,2,3"</formula1>
    </dataValidation>
  </dataValidations>
  <hyperlinks>
    <hyperlink ref="I6" location="'（参考）技術と装置の選択肢 '!A1" display="→（参考）技術と装置の選択肢 " xr:uid="{CD80A8AA-59EF-4989-AEF1-78E9DAFC0655}"/>
    <hyperlink ref="B66" location="基本情報!A1" display="⇒基本情報へ戻る" xr:uid="{9DA588B9-93D3-479C-95B7-CEBA6BE46EED}"/>
  </hyperlinks>
  <pageMargins left="0.7" right="0.7" top="0.75" bottom="0.75" header="0.3" footer="0.3"/>
  <pageSetup paperSize="9" scale="46" orientation="portrait" r:id="rId1"/>
  <colBreaks count="1" manualBreakCount="1">
    <brk id="33"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5996295D-37C7-4C74-8B0B-B023DC4A86FD}">
          <x14:formula1>
            <xm:f>OFFSET('（参考）技術と装置の選択肢 '!$C$3,MATCH(H32,'（参考）技術と装置の選択肢 '!$B$3:$B$14,0)-1,0,1,COUNTA(OFFSET('（参考）技術と装置の選択肢 '!$C$3,MATCH(H32,'（参考）技術と装置の選択肢 '!$B$3:$B$14,0)-1,0,1,4)))</xm:f>
          </x14:formula1>
          <xm:sqref>H34:J35 H41:J42 H48:J49 H55:J56</xm:sqref>
        </x14:dataValidation>
        <x14:dataValidation type="list" allowBlank="1" showInputMessage="1" showErrorMessage="1" xr:uid="{FC321DFE-0F89-4D7A-97C5-2AE080726770}">
          <x14:formula1>
            <xm:f>'（参考）技術と装置の選択肢 '!$B$3:$B$14</xm:f>
          </x14:formula1>
          <xm:sqref>H32:J32 H39:J39 H46:J46 H53:J53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039BB-6D44-4BA1-8617-A6034C9D6A23}">
  <sheetPr>
    <tabColor theme="0" tint="-0.499984740745262"/>
  </sheetPr>
  <dimension ref="A1:R20"/>
  <sheetViews>
    <sheetView showGridLines="0" zoomScaleNormal="100" workbookViewId="0"/>
  </sheetViews>
  <sheetFormatPr defaultColWidth="0" defaultRowHeight="18.75" zeroHeight="1"/>
  <cols>
    <col min="1" max="1" width="3.625" customWidth="1"/>
    <col min="2" max="2" width="26" customWidth="1"/>
    <col min="3" max="3" width="48.625" customWidth="1"/>
    <col min="4" max="5" width="49.625" customWidth="1"/>
    <col min="6" max="6" width="51.25" customWidth="1"/>
    <col min="7" max="7" width="30.625" customWidth="1"/>
    <col min="8" max="8" width="45.75" hidden="1" customWidth="1"/>
    <col min="9" max="9" width="52.5" hidden="1" customWidth="1"/>
    <col min="10" max="10" width="54.25" hidden="1" customWidth="1"/>
    <col min="11" max="11" width="32.625" hidden="1" customWidth="1"/>
    <col min="12" max="12" width="14.625" hidden="1" customWidth="1"/>
    <col min="13" max="13" width="12.625" hidden="1" customWidth="1"/>
    <col min="14" max="14" width="24.625" hidden="1" customWidth="1"/>
    <col min="15" max="15" width="33.625" hidden="1" customWidth="1"/>
    <col min="16" max="18" width="0" hidden="1" customWidth="1"/>
    <col min="19" max="16384" width="8.75" hidden="1"/>
  </cols>
  <sheetData>
    <row r="1" spans="2:18">
      <c r="B1" s="194" t="s">
        <v>127</v>
      </c>
    </row>
    <row r="2" spans="2:18">
      <c r="B2" s="238" t="s">
        <v>128</v>
      </c>
      <c r="C2" s="239" t="s">
        <v>129</v>
      </c>
      <c r="D2" s="239"/>
      <c r="E2" s="239"/>
      <c r="F2" s="240"/>
      <c r="G2" s="241"/>
      <c r="H2" s="241"/>
      <c r="I2" s="241"/>
      <c r="J2" s="241"/>
      <c r="K2" s="241"/>
      <c r="L2" s="241"/>
      <c r="M2" s="241"/>
      <c r="N2" s="241"/>
      <c r="O2" s="241"/>
      <c r="P2" s="241"/>
      <c r="Q2" s="241"/>
      <c r="R2" s="241"/>
    </row>
    <row r="3" spans="2:18">
      <c r="B3" s="242" t="s">
        <v>130</v>
      </c>
      <c r="C3" s="243" t="s">
        <v>131</v>
      </c>
      <c r="D3" s="243" t="s">
        <v>132</v>
      </c>
      <c r="E3" s="244" t="s">
        <v>133</v>
      </c>
      <c r="F3" s="245" t="s">
        <v>124</v>
      </c>
      <c r="G3" s="241"/>
      <c r="H3" s="241"/>
      <c r="I3" s="241"/>
      <c r="J3" s="241"/>
      <c r="K3" s="241"/>
      <c r="L3" s="241"/>
      <c r="M3" s="241"/>
      <c r="N3" s="241"/>
      <c r="O3" s="241"/>
      <c r="P3" s="241"/>
      <c r="Q3" s="241"/>
      <c r="R3" s="241"/>
    </row>
    <row r="4" spans="2:18">
      <c r="B4" s="246" t="s">
        <v>134</v>
      </c>
      <c r="C4" s="247" t="s">
        <v>135</v>
      </c>
      <c r="D4" s="247" t="s">
        <v>136</v>
      </c>
      <c r="E4" s="245" t="s">
        <v>133</v>
      </c>
      <c r="F4" s="245" t="s">
        <v>124</v>
      </c>
      <c r="G4" s="241"/>
      <c r="H4" s="241"/>
      <c r="I4" s="241"/>
      <c r="J4" s="241"/>
      <c r="K4" s="241"/>
      <c r="L4" s="241"/>
      <c r="M4" s="241"/>
      <c r="N4" s="241"/>
      <c r="O4" s="241"/>
      <c r="P4" s="241"/>
      <c r="Q4" s="241"/>
      <c r="R4" s="241"/>
    </row>
    <row r="5" spans="2:18">
      <c r="B5" s="246" t="s">
        <v>137</v>
      </c>
      <c r="C5" s="247" t="s">
        <v>138</v>
      </c>
      <c r="D5" s="245" t="s">
        <v>133</v>
      </c>
      <c r="E5" s="245" t="s">
        <v>124</v>
      </c>
      <c r="F5" s="241"/>
      <c r="G5" s="241"/>
      <c r="H5" s="241"/>
      <c r="I5" s="241"/>
      <c r="J5" s="241"/>
      <c r="K5" s="241"/>
      <c r="L5" s="241"/>
      <c r="M5" s="241"/>
      <c r="N5" s="241"/>
      <c r="O5" s="241"/>
      <c r="P5" s="241"/>
      <c r="Q5" s="241"/>
      <c r="R5" s="241"/>
    </row>
    <row r="6" spans="2:18">
      <c r="B6" s="246" t="s">
        <v>139</v>
      </c>
      <c r="C6" s="247" t="s">
        <v>140</v>
      </c>
      <c r="D6" s="245" t="s">
        <v>133</v>
      </c>
      <c r="E6" s="245" t="s">
        <v>124</v>
      </c>
      <c r="F6" s="241"/>
      <c r="G6" s="241"/>
      <c r="H6" s="241"/>
      <c r="I6" s="241"/>
      <c r="J6" s="241"/>
      <c r="K6" s="241"/>
      <c r="L6" s="241"/>
      <c r="M6" s="241"/>
      <c r="N6" s="241"/>
      <c r="O6" s="241"/>
      <c r="P6" s="241"/>
      <c r="Q6" s="241"/>
      <c r="R6" s="241"/>
    </row>
    <row r="7" spans="2:18">
      <c r="B7" s="246" t="s">
        <v>141</v>
      </c>
      <c r="C7" s="247" t="s">
        <v>142</v>
      </c>
      <c r="D7" s="245" t="s">
        <v>133</v>
      </c>
      <c r="E7" s="245" t="s">
        <v>124</v>
      </c>
      <c r="F7" s="241"/>
    </row>
    <row r="8" spans="2:18">
      <c r="B8" s="246" t="s">
        <v>143</v>
      </c>
      <c r="C8" s="247" t="s">
        <v>144</v>
      </c>
      <c r="D8" s="245" t="s">
        <v>133</v>
      </c>
      <c r="E8" s="245" t="s">
        <v>124</v>
      </c>
      <c r="F8" s="241"/>
    </row>
    <row r="9" spans="2:18">
      <c r="B9" s="246" t="s">
        <v>112</v>
      </c>
      <c r="C9" s="248" t="s">
        <v>145</v>
      </c>
      <c r="D9" s="245" t="s">
        <v>133</v>
      </c>
      <c r="E9" s="245" t="s">
        <v>124</v>
      </c>
      <c r="F9" s="241"/>
    </row>
    <row r="10" spans="2:18">
      <c r="B10" s="246" t="s">
        <v>146</v>
      </c>
      <c r="C10" s="247" t="s">
        <v>147</v>
      </c>
      <c r="D10" s="245" t="s">
        <v>133</v>
      </c>
      <c r="E10" s="245" t="s">
        <v>124</v>
      </c>
      <c r="F10" s="241"/>
    </row>
    <row r="11" spans="2:18">
      <c r="B11" s="246" t="s">
        <v>148</v>
      </c>
      <c r="C11" s="245" t="s">
        <v>149</v>
      </c>
      <c r="D11" s="245" t="s">
        <v>124</v>
      </c>
      <c r="E11" s="241"/>
      <c r="F11" s="241"/>
    </row>
    <row r="12" spans="2:18">
      <c r="B12" s="246" t="s">
        <v>150</v>
      </c>
      <c r="C12" s="245" t="s">
        <v>149</v>
      </c>
      <c r="D12" s="245" t="s">
        <v>124</v>
      </c>
      <c r="E12" s="241"/>
      <c r="F12" s="241"/>
    </row>
    <row r="13" spans="2:18">
      <c r="B13" s="246" t="s">
        <v>151</v>
      </c>
      <c r="C13" s="245" t="s">
        <v>614</v>
      </c>
      <c r="D13" s="245" t="s">
        <v>613</v>
      </c>
      <c r="E13" s="245" t="s">
        <v>133</v>
      </c>
      <c r="F13" s="245" t="s">
        <v>124</v>
      </c>
    </row>
    <row r="14" spans="2:18">
      <c r="B14" s="246" t="s">
        <v>152</v>
      </c>
      <c r="C14" s="245" t="s">
        <v>126</v>
      </c>
      <c r="D14" s="245" t="s">
        <v>153</v>
      </c>
      <c r="E14" s="245" t="s">
        <v>124</v>
      </c>
      <c r="F14" s="241"/>
    </row>
    <row r="15" spans="2:18"/>
    <row r="16" spans="2:18">
      <c r="B16" s="293" t="s">
        <v>1351</v>
      </c>
    </row>
    <row r="17"/>
    <row r="18"/>
    <row r="19"/>
    <row r="20"/>
  </sheetData>
  <sheetProtection algorithmName="SHA-512" hashValue="SiGjHqgZmiZwczhw8W/+JD4oFM0AoFsOz/TSrm+XOQbrRpZ29BLxTvHqOep3o77ZFbQPRvNPDS6CXM34GKAo9w==" saltValue="SqmSHnI58ttWbIb/qKNvJw==" spinCount="100000" sheet="1" objects="1" scenarios="1"/>
  <phoneticPr fontId="2"/>
  <hyperlinks>
    <hyperlink ref="B16" location="'【処理内容・処理能力】（問4）'!Print_Area" display="→問4へ戻る" xr:uid="{A4F6248A-8590-464D-A4D1-E62888C34AD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3431B-AD83-4825-AE57-56E6D4113D92}">
  <dimension ref="A1:W111"/>
  <sheetViews>
    <sheetView showGridLines="0" zoomScaleNormal="100" workbookViewId="0"/>
  </sheetViews>
  <sheetFormatPr defaultColWidth="0" defaultRowHeight="15.75" zeroHeight="1"/>
  <cols>
    <col min="1" max="1" width="3.625" style="74" customWidth="1"/>
    <col min="2" max="2" width="6.125" style="74" customWidth="1"/>
    <col min="3" max="3" width="27.75" style="74" customWidth="1"/>
    <col min="4" max="5" width="6.125" style="74" customWidth="1"/>
    <col min="6" max="6" width="10.125" style="74" customWidth="1"/>
    <col min="7" max="11" width="6.125" style="74" customWidth="1"/>
    <col min="12" max="12" width="12.5" style="74" customWidth="1"/>
    <col min="13" max="13" width="4.125" style="74" customWidth="1"/>
    <col min="14" max="14" width="13.875" style="74" customWidth="1"/>
    <col min="15" max="17" width="4" style="74" customWidth="1"/>
    <col min="18" max="18" width="46.875" style="72" customWidth="1"/>
    <col min="19" max="22" width="5.625" style="70" hidden="1" customWidth="1"/>
    <col min="23" max="23" width="0" style="70" hidden="1" customWidth="1"/>
    <col min="24" max="16384" width="8.625" style="70" hidden="1"/>
  </cols>
  <sheetData>
    <row r="1" spans="1:23">
      <c r="A1" s="68"/>
      <c r="B1" s="68"/>
      <c r="C1" s="68"/>
      <c r="D1" s="68"/>
      <c r="E1" s="68"/>
      <c r="F1" s="68"/>
      <c r="G1" s="68"/>
      <c r="H1" s="68"/>
      <c r="I1" s="68"/>
      <c r="J1" s="68"/>
      <c r="K1" s="68"/>
      <c r="L1" s="68"/>
      <c r="M1" s="68"/>
      <c r="N1" s="68"/>
      <c r="O1" s="68"/>
      <c r="P1" s="68"/>
      <c r="Q1" s="68"/>
      <c r="T1" s="70" t="s">
        <v>1071</v>
      </c>
      <c r="V1" s="70" t="s">
        <v>1114</v>
      </c>
    </row>
    <row r="2" spans="1:23" ht="16.5">
      <c r="A2" s="68"/>
      <c r="B2" s="179" t="s">
        <v>154</v>
      </c>
      <c r="C2" s="222"/>
      <c r="D2" s="222"/>
      <c r="E2" s="222"/>
      <c r="F2" s="222"/>
      <c r="G2" s="200"/>
      <c r="H2" s="200"/>
      <c r="I2" s="200"/>
      <c r="J2" s="200"/>
      <c r="K2" s="200"/>
      <c r="L2" s="200"/>
      <c r="M2" s="200"/>
      <c r="N2" s="200"/>
      <c r="O2" s="68"/>
      <c r="P2" s="68"/>
      <c r="Q2" s="68"/>
    </row>
    <row r="3" spans="1:23" ht="16.5">
      <c r="A3" s="68"/>
      <c r="B3" s="179"/>
      <c r="C3" s="222"/>
      <c r="D3" s="222"/>
      <c r="E3" s="222"/>
      <c r="F3" s="222"/>
      <c r="G3" s="200"/>
      <c r="H3" s="200"/>
      <c r="I3" s="200"/>
      <c r="J3" s="200"/>
      <c r="K3" s="200"/>
      <c r="L3" s="200"/>
      <c r="M3" s="200"/>
      <c r="N3" s="200"/>
      <c r="O3" s="68"/>
      <c r="P3" s="68"/>
      <c r="Q3" s="68"/>
    </row>
    <row r="4" spans="1:23">
      <c r="A4" s="68"/>
      <c r="B4" s="76" t="s">
        <v>1136</v>
      </c>
      <c r="C4" s="76" t="s">
        <v>155</v>
      </c>
      <c r="D4" s="68"/>
      <c r="E4" s="68"/>
      <c r="F4" s="68"/>
      <c r="G4" s="68"/>
      <c r="H4" s="68"/>
      <c r="I4" s="68"/>
      <c r="J4" s="68"/>
      <c r="K4" s="68"/>
      <c r="L4" s="68"/>
      <c r="M4" s="68"/>
      <c r="N4" s="68"/>
      <c r="O4" s="68"/>
      <c r="P4" s="68"/>
      <c r="Q4" s="68"/>
    </row>
    <row r="5" spans="1:23">
      <c r="A5" s="68"/>
      <c r="B5" s="68" t="s">
        <v>1173</v>
      </c>
      <c r="C5" s="76"/>
      <c r="D5" s="68"/>
      <c r="E5" s="68"/>
      <c r="F5" s="68"/>
      <c r="G5" s="68"/>
      <c r="H5" s="68"/>
      <c r="I5" s="68"/>
      <c r="J5" s="68"/>
      <c r="K5" s="68"/>
      <c r="L5" s="68"/>
      <c r="M5" s="68"/>
      <c r="N5" s="68"/>
      <c r="O5" s="68"/>
      <c r="P5" s="68"/>
      <c r="Q5" s="68"/>
    </row>
    <row r="6" spans="1:23">
      <c r="A6" s="68"/>
      <c r="B6" s="223" t="s">
        <v>156</v>
      </c>
      <c r="C6" s="366" t="s">
        <v>157</v>
      </c>
      <c r="D6" s="366"/>
      <c r="E6" s="366"/>
      <c r="F6" s="366"/>
      <c r="G6" s="366" t="s">
        <v>158</v>
      </c>
      <c r="H6" s="366"/>
      <c r="I6" s="366"/>
      <c r="J6" s="366"/>
      <c r="K6" s="366"/>
      <c r="L6" s="366"/>
      <c r="M6" s="366"/>
      <c r="N6" s="435"/>
      <c r="O6" s="68"/>
      <c r="P6" s="68"/>
      <c r="Q6" s="68"/>
      <c r="W6" s="70" t="s">
        <v>159</v>
      </c>
    </row>
    <row r="7" spans="1:23">
      <c r="A7" s="68"/>
      <c r="B7" s="438">
        <v>1</v>
      </c>
      <c r="C7" s="321" t="s">
        <v>160</v>
      </c>
      <c r="D7" s="427" t="s">
        <v>161</v>
      </c>
      <c r="E7" s="427"/>
      <c r="F7" s="427"/>
      <c r="G7" s="439"/>
      <c r="H7" s="440"/>
      <c r="I7" s="440"/>
      <c r="J7" s="440"/>
      <c r="K7" s="440"/>
      <c r="L7" s="440"/>
      <c r="M7" s="440"/>
      <c r="N7" s="441"/>
      <c r="O7" s="68"/>
      <c r="P7" s="68"/>
      <c r="Q7" s="68"/>
      <c r="R7" s="72" t="str">
        <f>IF(T7="NG","いずれかを選択してください/","")</f>
        <v>いずれかを選択してください/</v>
      </c>
      <c r="T7" s="70" t="str">
        <f>IF(TRIM(G7)="","NG","OK")</f>
        <v>NG</v>
      </c>
      <c r="W7" s="70" t="s">
        <v>162</v>
      </c>
    </row>
    <row r="8" spans="1:23">
      <c r="A8" s="68"/>
      <c r="B8" s="438"/>
      <c r="C8" s="321"/>
      <c r="D8" s="427" t="s">
        <v>163</v>
      </c>
      <c r="E8" s="427"/>
      <c r="F8" s="427"/>
      <c r="G8" s="439"/>
      <c r="H8" s="439"/>
      <c r="I8" s="439"/>
      <c r="J8" s="439"/>
      <c r="K8" s="439"/>
      <c r="L8" s="439"/>
      <c r="M8" s="439"/>
      <c r="N8" s="442"/>
      <c r="O8" s="68"/>
      <c r="P8" s="68"/>
      <c r="Q8" s="68"/>
      <c r="R8" s="72" t="str">
        <f>IF(T8="NG","いずれかを選択してください/","")</f>
        <v>いずれかを選択してください/</v>
      </c>
      <c r="T8" s="70" t="str">
        <f>IF(TRIM(G8)="","NG","OK")</f>
        <v>NG</v>
      </c>
      <c r="W8" s="70" t="s">
        <v>164</v>
      </c>
    </row>
    <row r="9" spans="1:23">
      <c r="A9" s="68"/>
      <c r="B9" s="438">
        <v>2</v>
      </c>
      <c r="C9" s="426" t="s">
        <v>165</v>
      </c>
      <c r="D9" s="320" t="s">
        <v>166</v>
      </c>
      <c r="E9" s="320"/>
      <c r="F9" s="320"/>
      <c r="G9" s="436"/>
      <c r="H9" s="436"/>
      <c r="I9" s="436"/>
      <c r="J9" s="436"/>
      <c r="K9" s="436"/>
      <c r="L9" s="436"/>
      <c r="M9" s="436"/>
      <c r="N9" s="437"/>
      <c r="O9" s="68"/>
      <c r="P9" s="68"/>
      <c r="Q9" s="68"/>
      <c r="R9" s="72" t="str">
        <f>IF(T9="NG","いずれかを選択してください/","")</f>
        <v>いずれかを選択してください/</v>
      </c>
      <c r="T9" s="70" t="str">
        <f>IF(TRIM(G9)="","NG","OK")</f>
        <v>NG</v>
      </c>
      <c r="W9" s="70" t="s">
        <v>167</v>
      </c>
    </row>
    <row r="10" spans="1:23">
      <c r="A10" s="68"/>
      <c r="B10" s="438"/>
      <c r="C10" s="426"/>
      <c r="D10" s="320"/>
      <c r="E10" s="320"/>
      <c r="F10" s="320"/>
      <c r="G10" s="436"/>
      <c r="H10" s="436"/>
      <c r="I10" s="436"/>
      <c r="J10" s="436"/>
      <c r="K10" s="436"/>
      <c r="L10" s="436"/>
      <c r="M10" s="436"/>
      <c r="N10" s="437"/>
      <c r="O10" s="68"/>
      <c r="P10" s="68"/>
      <c r="Q10" s="68"/>
      <c r="W10" s="70" t="s">
        <v>168</v>
      </c>
    </row>
    <row r="11" spans="1:23">
      <c r="A11" s="68"/>
      <c r="B11" s="438"/>
      <c r="C11" s="426"/>
      <c r="D11" s="320" t="s">
        <v>169</v>
      </c>
      <c r="E11" s="320"/>
      <c r="F11" s="320"/>
      <c r="G11" s="436"/>
      <c r="H11" s="436"/>
      <c r="I11" s="436"/>
      <c r="J11" s="436"/>
      <c r="K11" s="436"/>
      <c r="L11" s="436"/>
      <c r="M11" s="436"/>
      <c r="N11" s="437"/>
      <c r="O11" s="68"/>
      <c r="P11" s="68"/>
      <c r="Q11" s="68"/>
      <c r="R11" s="72" t="str">
        <f>IF(T11="NG","いずれかを選択してください/","")</f>
        <v>いずれかを選択してください/</v>
      </c>
      <c r="T11" s="70" t="str">
        <f>IF(TRIM(G11)="","NG","OK")</f>
        <v>NG</v>
      </c>
    </row>
    <row r="12" spans="1:23">
      <c r="A12" s="68"/>
      <c r="B12" s="438"/>
      <c r="C12" s="426"/>
      <c r="D12" s="320"/>
      <c r="E12" s="320"/>
      <c r="F12" s="320"/>
      <c r="G12" s="436"/>
      <c r="H12" s="436"/>
      <c r="I12" s="436"/>
      <c r="J12" s="436"/>
      <c r="K12" s="436"/>
      <c r="L12" s="436"/>
      <c r="M12" s="436"/>
      <c r="N12" s="437"/>
      <c r="O12" s="68"/>
      <c r="P12" s="68"/>
      <c r="Q12" s="68"/>
    </row>
    <row r="13" spans="1:23">
      <c r="A13" s="68"/>
      <c r="B13" s="438"/>
      <c r="C13" s="426"/>
      <c r="D13" s="320" t="s">
        <v>170</v>
      </c>
      <c r="E13" s="320"/>
      <c r="F13" s="320"/>
      <c r="G13" s="436"/>
      <c r="H13" s="436"/>
      <c r="I13" s="436"/>
      <c r="J13" s="436"/>
      <c r="K13" s="436"/>
      <c r="L13" s="436"/>
      <c r="M13" s="436"/>
      <c r="N13" s="437"/>
      <c r="O13" s="68"/>
      <c r="P13" s="68"/>
      <c r="Q13" s="68"/>
      <c r="R13" s="72" t="str">
        <f>IF(T13="NG","いずれかを選択してください/","")</f>
        <v>いずれかを選択してください/</v>
      </c>
      <c r="T13" s="70" t="str">
        <f>IF(TRIM(G13)="","NG","OK")</f>
        <v>NG</v>
      </c>
    </row>
    <row r="14" spans="1:23">
      <c r="A14" s="68"/>
      <c r="B14" s="438"/>
      <c r="C14" s="426"/>
      <c r="D14" s="320"/>
      <c r="E14" s="320"/>
      <c r="F14" s="320"/>
      <c r="G14" s="436"/>
      <c r="H14" s="436"/>
      <c r="I14" s="436"/>
      <c r="J14" s="436"/>
      <c r="K14" s="436"/>
      <c r="L14" s="436"/>
      <c r="M14" s="436"/>
      <c r="N14" s="437"/>
      <c r="O14" s="68"/>
      <c r="P14" s="68"/>
      <c r="Q14" s="68"/>
    </row>
    <row r="15" spans="1:23">
      <c r="A15" s="68"/>
      <c r="B15" s="438">
        <v>3</v>
      </c>
      <c r="C15" s="426" t="s">
        <v>171</v>
      </c>
      <c r="D15" s="320" t="s">
        <v>172</v>
      </c>
      <c r="E15" s="320"/>
      <c r="F15" s="320"/>
      <c r="G15" s="436"/>
      <c r="H15" s="436"/>
      <c r="I15" s="436"/>
      <c r="J15" s="436"/>
      <c r="K15" s="436"/>
      <c r="L15" s="436"/>
      <c r="M15" s="436"/>
      <c r="N15" s="437"/>
      <c r="O15" s="68"/>
      <c r="P15" s="68"/>
      <c r="Q15" s="68"/>
      <c r="R15" s="72" t="str">
        <f>IF(T15="NG","いずれかを選択してください/","")</f>
        <v>いずれかを選択してください/</v>
      </c>
      <c r="T15" s="70" t="str">
        <f>IF(TRIM(G15)="","NG","OK")</f>
        <v>NG</v>
      </c>
    </row>
    <row r="16" spans="1:23">
      <c r="A16" s="68"/>
      <c r="B16" s="438"/>
      <c r="C16" s="426"/>
      <c r="D16" s="320"/>
      <c r="E16" s="320"/>
      <c r="F16" s="320"/>
      <c r="G16" s="436"/>
      <c r="H16" s="436"/>
      <c r="I16" s="436"/>
      <c r="J16" s="436"/>
      <c r="K16" s="436"/>
      <c r="L16" s="436"/>
      <c r="M16" s="436"/>
      <c r="N16" s="437"/>
      <c r="O16" s="68"/>
      <c r="P16" s="68"/>
      <c r="Q16" s="68"/>
    </row>
    <row r="17" spans="1:23">
      <c r="A17" s="68"/>
      <c r="B17" s="438">
        <v>4</v>
      </c>
      <c r="C17" s="425" t="s">
        <v>173</v>
      </c>
      <c r="D17" s="425"/>
      <c r="E17" s="425"/>
      <c r="F17" s="425"/>
      <c r="G17" s="436"/>
      <c r="H17" s="436"/>
      <c r="I17" s="436"/>
      <c r="J17" s="436"/>
      <c r="K17" s="436"/>
      <c r="L17" s="436"/>
      <c r="M17" s="436"/>
      <c r="N17" s="437"/>
      <c r="O17" s="68"/>
      <c r="P17" s="68"/>
      <c r="Q17" s="68"/>
      <c r="R17" s="72" t="str">
        <f>IF(T17="NG","いずれかを選択してください/","")</f>
        <v>いずれかを選択してください/</v>
      </c>
      <c r="T17" s="70" t="str">
        <f>IF(TRIM(G17)="","NG","OK")</f>
        <v>NG</v>
      </c>
    </row>
    <row r="18" spans="1:23">
      <c r="A18" s="68"/>
      <c r="B18" s="438"/>
      <c r="C18" s="425"/>
      <c r="D18" s="425"/>
      <c r="E18" s="425"/>
      <c r="F18" s="425"/>
      <c r="G18" s="436"/>
      <c r="H18" s="436"/>
      <c r="I18" s="436"/>
      <c r="J18" s="436"/>
      <c r="K18" s="436"/>
      <c r="L18" s="436"/>
      <c r="M18" s="436"/>
      <c r="N18" s="437"/>
      <c r="O18" s="68"/>
      <c r="P18" s="68"/>
      <c r="Q18" s="68"/>
    </row>
    <row r="19" spans="1:23">
      <c r="A19" s="68"/>
      <c r="B19" s="223" t="s">
        <v>174</v>
      </c>
      <c r="C19" s="366" t="s">
        <v>175</v>
      </c>
      <c r="D19" s="366"/>
      <c r="E19" s="366"/>
      <c r="F19" s="366"/>
      <c r="G19" s="366" t="s">
        <v>158</v>
      </c>
      <c r="H19" s="366"/>
      <c r="I19" s="366"/>
      <c r="J19" s="366"/>
      <c r="K19" s="366"/>
      <c r="L19" s="366"/>
      <c r="M19" s="366"/>
      <c r="N19" s="435"/>
      <c r="O19" s="68"/>
      <c r="P19" s="68"/>
      <c r="Q19" s="68"/>
    </row>
    <row r="20" spans="1:23">
      <c r="A20" s="68"/>
      <c r="B20" s="438">
        <v>5</v>
      </c>
      <c r="C20" s="425" t="s">
        <v>176</v>
      </c>
      <c r="D20" s="425"/>
      <c r="E20" s="425"/>
      <c r="F20" s="425"/>
      <c r="G20" s="436"/>
      <c r="H20" s="436"/>
      <c r="I20" s="436"/>
      <c r="J20" s="436"/>
      <c r="K20" s="436"/>
      <c r="L20" s="436"/>
      <c r="M20" s="436"/>
      <c r="N20" s="437"/>
      <c r="O20" s="68"/>
      <c r="P20" s="68"/>
      <c r="Q20" s="68"/>
      <c r="R20" s="72" t="str">
        <f>IF(T20="NG","いずれかを選択してください/","")</f>
        <v>いずれかを選択してください/</v>
      </c>
      <c r="T20" s="70" t="str">
        <f>IF(TRIM(G20)="","NG","OK")</f>
        <v>NG</v>
      </c>
    </row>
    <row r="21" spans="1:23">
      <c r="A21" s="68"/>
      <c r="B21" s="438"/>
      <c r="C21" s="425"/>
      <c r="D21" s="425"/>
      <c r="E21" s="425"/>
      <c r="F21" s="425"/>
      <c r="G21" s="436"/>
      <c r="H21" s="436"/>
      <c r="I21" s="436"/>
      <c r="J21" s="436"/>
      <c r="K21" s="436"/>
      <c r="L21" s="436"/>
      <c r="M21" s="436"/>
      <c r="N21" s="437"/>
      <c r="O21" s="68"/>
      <c r="P21" s="68"/>
      <c r="Q21" s="68"/>
    </row>
    <row r="22" spans="1:23">
      <c r="A22" s="68"/>
      <c r="B22" s="438">
        <v>6</v>
      </c>
      <c r="C22" s="425" t="s">
        <v>177</v>
      </c>
      <c r="D22" s="425"/>
      <c r="E22" s="425"/>
      <c r="F22" s="425"/>
      <c r="G22" s="436"/>
      <c r="H22" s="436"/>
      <c r="I22" s="436"/>
      <c r="J22" s="436"/>
      <c r="K22" s="436"/>
      <c r="L22" s="436"/>
      <c r="M22" s="436"/>
      <c r="N22" s="437"/>
      <c r="O22" s="68"/>
      <c r="P22" s="68"/>
      <c r="Q22" s="68"/>
      <c r="R22" s="72" t="str">
        <f>IF(T22="NG","いずれかを選択してください/","")</f>
        <v>いずれかを選択してください/</v>
      </c>
      <c r="T22" s="70" t="str">
        <f>IF(TRIM(G22)="","NG","OK")</f>
        <v>NG</v>
      </c>
    </row>
    <row r="23" spans="1:23">
      <c r="A23" s="68"/>
      <c r="B23" s="438"/>
      <c r="C23" s="425"/>
      <c r="D23" s="425"/>
      <c r="E23" s="425"/>
      <c r="F23" s="425"/>
      <c r="G23" s="436"/>
      <c r="H23" s="436"/>
      <c r="I23" s="436"/>
      <c r="J23" s="436"/>
      <c r="K23" s="436"/>
      <c r="L23" s="436"/>
      <c r="M23" s="436"/>
      <c r="N23" s="437"/>
      <c r="O23" s="68"/>
      <c r="P23" s="68"/>
      <c r="Q23" s="68"/>
    </row>
    <row r="24" spans="1:23">
      <c r="B24" s="438">
        <v>7</v>
      </c>
      <c r="C24" s="425" t="s">
        <v>178</v>
      </c>
      <c r="D24" s="425"/>
      <c r="E24" s="425"/>
      <c r="F24" s="425"/>
      <c r="G24" s="436"/>
      <c r="H24" s="436"/>
      <c r="I24" s="436"/>
      <c r="J24" s="436"/>
      <c r="K24" s="436"/>
      <c r="L24" s="436"/>
      <c r="M24" s="436"/>
      <c r="N24" s="437"/>
      <c r="R24" s="72" t="str">
        <f>IF(T24="NG","いずれかを選択してください/","")</f>
        <v>いずれかを選択してください/</v>
      </c>
      <c r="T24" s="70" t="str">
        <f>IF(TRIM(G24)="","NG","OK")</f>
        <v>NG</v>
      </c>
    </row>
    <row r="25" spans="1:23">
      <c r="B25" s="438"/>
      <c r="C25" s="425"/>
      <c r="D25" s="425"/>
      <c r="E25" s="425"/>
      <c r="F25" s="425"/>
      <c r="G25" s="436"/>
      <c r="H25" s="436"/>
      <c r="I25" s="436"/>
      <c r="J25" s="436"/>
      <c r="K25" s="436"/>
      <c r="L25" s="436"/>
      <c r="M25" s="436"/>
      <c r="N25" s="437"/>
    </row>
    <row r="26" spans="1:23">
      <c r="B26" s="223" t="s">
        <v>179</v>
      </c>
      <c r="C26" s="366" t="s">
        <v>180</v>
      </c>
      <c r="D26" s="366"/>
      <c r="E26" s="366"/>
      <c r="F26" s="366"/>
      <c r="G26" s="366" t="s">
        <v>158</v>
      </c>
      <c r="H26" s="366"/>
      <c r="I26" s="366"/>
      <c r="J26" s="366"/>
      <c r="K26" s="366"/>
      <c r="L26" s="366"/>
      <c r="M26" s="366"/>
      <c r="N26" s="435"/>
      <c r="W26" s="70" t="s">
        <v>159</v>
      </c>
    </row>
    <row r="27" spans="1:23">
      <c r="B27" s="212">
        <v>8</v>
      </c>
      <c r="C27" s="427" t="s">
        <v>181</v>
      </c>
      <c r="D27" s="427"/>
      <c r="E27" s="427"/>
      <c r="F27" s="427"/>
      <c r="G27" s="439"/>
      <c r="H27" s="439"/>
      <c r="I27" s="439"/>
      <c r="J27" s="439"/>
      <c r="K27" s="439"/>
      <c r="L27" s="439"/>
      <c r="M27" s="439"/>
      <c r="N27" s="442"/>
      <c r="R27" s="72" t="str">
        <f>IF(T27="NG","いずれかを選択してください/","")</f>
        <v>いずれかを選択してください/</v>
      </c>
      <c r="T27" s="70" t="str">
        <f>IF(TRIM(G27)="","NG","OK")</f>
        <v>NG</v>
      </c>
      <c r="V27" s="70" t="str">
        <f>IF(G27="制限なし",1,"")</f>
        <v/>
      </c>
      <c r="W27" s="70" t="s">
        <v>182</v>
      </c>
    </row>
    <row r="28" spans="1:23">
      <c r="B28" s="443">
        <v>9</v>
      </c>
      <c r="C28" s="425" t="s">
        <v>183</v>
      </c>
      <c r="D28" s="425"/>
      <c r="E28" s="425"/>
      <c r="F28" s="425"/>
      <c r="G28" s="225" t="s">
        <v>184</v>
      </c>
      <c r="H28" s="226"/>
      <c r="I28" s="226"/>
      <c r="J28" s="226"/>
      <c r="K28" s="226"/>
      <c r="L28" s="226"/>
      <c r="M28" s="226"/>
      <c r="N28" s="227"/>
      <c r="W28" s="70" t="s">
        <v>185</v>
      </c>
    </row>
    <row r="29" spans="1:23">
      <c r="B29" s="443"/>
      <c r="C29" s="425"/>
      <c r="D29" s="425"/>
      <c r="E29" s="425"/>
      <c r="F29" s="425"/>
      <c r="G29" s="444"/>
      <c r="H29" s="444"/>
      <c r="I29" s="444"/>
      <c r="J29" s="444"/>
      <c r="K29" s="444"/>
      <c r="L29" s="444"/>
      <c r="M29" s="444"/>
      <c r="N29" s="445"/>
      <c r="R29" s="72" t="str">
        <f>IF(T29="NG","長さを入力してください/","")</f>
        <v/>
      </c>
      <c r="T29" s="70" t="str">
        <f>IF(AND(G27="制限あり",TRIM(G29)=""),"NG","OK")</f>
        <v>OK</v>
      </c>
    </row>
    <row r="30" spans="1:23">
      <c r="B30" s="443"/>
      <c r="C30" s="425"/>
      <c r="D30" s="425"/>
      <c r="E30" s="425"/>
      <c r="F30" s="425"/>
      <c r="G30" s="444"/>
      <c r="H30" s="444"/>
      <c r="I30" s="444"/>
      <c r="J30" s="444"/>
      <c r="K30" s="444"/>
      <c r="L30" s="444"/>
      <c r="M30" s="444"/>
      <c r="N30" s="445"/>
    </row>
    <row r="31" spans="1:23">
      <c r="B31" s="443">
        <v>10</v>
      </c>
      <c r="C31" s="425" t="s">
        <v>186</v>
      </c>
      <c r="D31" s="425"/>
      <c r="E31" s="425"/>
      <c r="F31" s="425"/>
      <c r="G31" s="225" t="s">
        <v>187</v>
      </c>
      <c r="H31" s="226"/>
      <c r="I31" s="226"/>
      <c r="J31" s="226"/>
      <c r="K31" s="226"/>
      <c r="L31" s="226"/>
      <c r="M31" s="226"/>
      <c r="N31" s="227"/>
    </row>
    <row r="32" spans="1:23">
      <c r="B32" s="443"/>
      <c r="C32" s="425"/>
      <c r="D32" s="425"/>
      <c r="E32" s="425"/>
      <c r="F32" s="425"/>
      <c r="G32" s="444"/>
      <c r="H32" s="444"/>
      <c r="I32" s="444"/>
      <c r="J32" s="444"/>
      <c r="K32" s="444"/>
      <c r="L32" s="444"/>
      <c r="M32" s="444"/>
      <c r="N32" s="445"/>
      <c r="R32" s="72" t="str">
        <f>IF(T32="NG","幅を入力してください/","")</f>
        <v/>
      </c>
      <c r="T32" s="70" t="str">
        <f>IF(AND(G27="制限あり",TRIM(G32)=""),"NG","OK")</f>
        <v>OK</v>
      </c>
    </row>
    <row r="33" spans="2:20">
      <c r="B33" s="443"/>
      <c r="C33" s="425"/>
      <c r="D33" s="425"/>
      <c r="E33" s="425"/>
      <c r="F33" s="425"/>
      <c r="G33" s="444"/>
      <c r="H33" s="444"/>
      <c r="I33" s="444"/>
      <c r="J33" s="444"/>
      <c r="K33" s="444"/>
      <c r="L33" s="444"/>
      <c r="M33" s="444"/>
      <c r="N33" s="445"/>
    </row>
    <row r="34" spans="2:20">
      <c r="B34" s="438">
        <v>11</v>
      </c>
      <c r="C34" s="425" t="s">
        <v>188</v>
      </c>
      <c r="D34" s="425"/>
      <c r="E34" s="425"/>
      <c r="F34" s="425"/>
      <c r="G34" s="225" t="s">
        <v>189</v>
      </c>
      <c r="H34" s="226"/>
      <c r="I34" s="226"/>
      <c r="J34" s="226"/>
      <c r="K34" s="226"/>
      <c r="L34" s="226"/>
      <c r="M34" s="226"/>
      <c r="N34" s="227"/>
    </row>
    <row r="35" spans="2:20">
      <c r="B35" s="438"/>
      <c r="C35" s="425"/>
      <c r="D35" s="425"/>
      <c r="E35" s="425"/>
      <c r="F35" s="425"/>
      <c r="G35" s="444"/>
      <c r="H35" s="444"/>
      <c r="I35" s="444"/>
      <c r="J35" s="444"/>
      <c r="K35" s="444"/>
      <c r="L35" s="444"/>
      <c r="M35" s="444"/>
      <c r="N35" s="445"/>
      <c r="R35" s="72" t="str">
        <f>IF(T35="NG","厚みを入力してください/","")</f>
        <v/>
      </c>
      <c r="T35" s="70" t="str">
        <f>IF(AND(G27="制限あり",TRIM(G35)=""),"NG","OK")</f>
        <v>OK</v>
      </c>
    </row>
    <row r="36" spans="2:20">
      <c r="B36" s="438"/>
      <c r="C36" s="425"/>
      <c r="D36" s="425"/>
      <c r="E36" s="425"/>
      <c r="F36" s="425"/>
      <c r="G36" s="444"/>
      <c r="H36" s="444"/>
      <c r="I36" s="444"/>
      <c r="J36" s="444"/>
      <c r="K36" s="444"/>
      <c r="L36" s="444"/>
      <c r="M36" s="444"/>
      <c r="N36" s="445"/>
    </row>
    <row r="37" spans="2:20">
      <c r="B37" s="223" t="s">
        <v>190</v>
      </c>
      <c r="C37" s="366" t="s">
        <v>191</v>
      </c>
      <c r="D37" s="366"/>
      <c r="E37" s="366"/>
      <c r="F37" s="366"/>
      <c r="G37" s="366" t="s">
        <v>158</v>
      </c>
      <c r="H37" s="366"/>
      <c r="I37" s="366"/>
      <c r="J37" s="366"/>
      <c r="K37" s="366"/>
      <c r="L37" s="366"/>
      <c r="M37" s="366"/>
      <c r="N37" s="435"/>
    </row>
    <row r="38" spans="2:20">
      <c r="B38" s="438">
        <v>12</v>
      </c>
      <c r="C38" s="425" t="s">
        <v>191</v>
      </c>
      <c r="D38" s="425"/>
      <c r="E38" s="425"/>
      <c r="F38" s="426"/>
      <c r="G38" s="429" t="s">
        <v>192</v>
      </c>
      <c r="H38" s="429"/>
      <c r="I38" s="429"/>
      <c r="J38" s="429"/>
      <c r="K38" s="429"/>
      <c r="L38" s="429"/>
      <c r="M38" s="429"/>
      <c r="N38" s="430"/>
    </row>
    <row r="39" spans="2:20">
      <c r="B39" s="438"/>
      <c r="C39" s="425"/>
      <c r="D39" s="425"/>
      <c r="E39" s="425"/>
      <c r="F39" s="426"/>
      <c r="G39" s="429"/>
      <c r="H39" s="429"/>
      <c r="I39" s="429"/>
      <c r="J39" s="429"/>
      <c r="K39" s="429"/>
      <c r="L39" s="429"/>
      <c r="M39" s="429"/>
      <c r="N39" s="430"/>
    </row>
    <row r="40" spans="2:20">
      <c r="B40" s="438"/>
      <c r="C40" s="425"/>
      <c r="D40" s="425"/>
      <c r="E40" s="425"/>
      <c r="F40" s="426"/>
      <c r="G40" s="431"/>
      <c r="H40" s="431"/>
      <c r="I40" s="431"/>
      <c r="J40" s="431"/>
      <c r="K40" s="431"/>
      <c r="L40" s="431"/>
      <c r="M40" s="431"/>
      <c r="N40" s="432"/>
      <c r="R40" s="72" t="str">
        <f>IF(T40="NG","その他の内容を入力してください/","")</f>
        <v/>
      </c>
      <c r="T40" s="70" t="str">
        <f>IF(TRIM(G40)="","OK","OK")</f>
        <v>OK</v>
      </c>
    </row>
    <row r="41" spans="2:20">
      <c r="B41" s="455"/>
      <c r="C41" s="427"/>
      <c r="D41" s="427"/>
      <c r="E41" s="427"/>
      <c r="F41" s="428"/>
      <c r="G41" s="433"/>
      <c r="H41" s="433"/>
      <c r="I41" s="433"/>
      <c r="J41" s="433"/>
      <c r="K41" s="433"/>
      <c r="L41" s="433"/>
      <c r="M41" s="433"/>
      <c r="N41" s="434"/>
    </row>
    <row r="42" spans="2:20"/>
    <row r="43" spans="2:20">
      <c r="B43" s="76" t="s">
        <v>2</v>
      </c>
      <c r="C43" s="76" t="s">
        <v>1281</v>
      </c>
      <c r="D43" s="68"/>
      <c r="E43" s="68"/>
      <c r="F43" s="68"/>
      <c r="G43" s="68"/>
      <c r="H43" s="68"/>
      <c r="I43" s="68"/>
      <c r="J43" s="68"/>
      <c r="K43" s="228"/>
      <c r="L43" s="228"/>
      <c r="M43" s="68"/>
    </row>
    <row r="44" spans="2:20">
      <c r="B44" s="70"/>
      <c r="C44" s="194" t="s">
        <v>193</v>
      </c>
      <c r="D44" s="194"/>
      <c r="E44" s="194"/>
      <c r="F44" s="194"/>
      <c r="G44" s="194"/>
      <c r="H44" s="194"/>
      <c r="I44" s="194"/>
      <c r="J44" s="194"/>
      <c r="K44" s="194"/>
      <c r="L44" s="180"/>
      <c r="M44" s="68"/>
    </row>
    <row r="45" spans="2:20">
      <c r="B45" s="194"/>
      <c r="C45" s="194" t="s">
        <v>194</v>
      </c>
      <c r="D45" s="194"/>
      <c r="E45" s="194"/>
      <c r="F45" s="194"/>
      <c r="G45" s="194"/>
      <c r="H45" s="194"/>
      <c r="I45" s="194"/>
      <c r="J45" s="194"/>
      <c r="K45" s="194"/>
      <c r="L45" s="180"/>
      <c r="M45" s="68"/>
    </row>
    <row r="46" spans="2:20">
      <c r="B46" s="194"/>
      <c r="C46" s="194" t="s">
        <v>643</v>
      </c>
      <c r="D46" s="194"/>
      <c r="E46" s="194"/>
      <c r="F46" s="194"/>
      <c r="G46" s="194"/>
      <c r="H46" s="194"/>
      <c r="I46" s="194"/>
      <c r="J46" s="194"/>
      <c r="K46" s="194"/>
      <c r="L46" s="180"/>
      <c r="M46" s="68"/>
    </row>
    <row r="47" spans="2:20">
      <c r="B47" s="194"/>
      <c r="C47" s="194"/>
      <c r="D47" s="194"/>
      <c r="E47" s="194"/>
      <c r="F47" s="194"/>
      <c r="G47" s="194"/>
      <c r="H47" s="194"/>
      <c r="I47" s="194"/>
      <c r="J47" s="194"/>
      <c r="K47" s="194"/>
      <c r="L47" s="180"/>
      <c r="M47" s="68"/>
    </row>
    <row r="48" spans="2:20" ht="15.75" customHeight="1">
      <c r="B48" s="194"/>
      <c r="C48" s="451" t="s">
        <v>1282</v>
      </c>
      <c r="D48" s="451"/>
      <c r="E48" s="452"/>
      <c r="F48" s="52"/>
      <c r="G48" s="102" t="s">
        <v>195</v>
      </c>
      <c r="H48" s="194"/>
      <c r="I48" s="194"/>
      <c r="J48" s="194"/>
      <c r="K48" s="194"/>
      <c r="L48" s="180"/>
      <c r="M48" s="68"/>
      <c r="R48" s="72" t="str">
        <f>IF(T48="NG","「枚」または「kg」を入力してください/","")</f>
        <v>「枚」または「kg」を入力してください/</v>
      </c>
      <c r="T48" s="70" t="str">
        <f>IF(AND(F48="",F49=""),"NG","OK")</f>
        <v>NG</v>
      </c>
    </row>
    <row r="49" spans="2:20">
      <c r="B49" s="194"/>
      <c r="C49" s="453"/>
      <c r="D49" s="453"/>
      <c r="E49" s="454"/>
      <c r="F49" s="53"/>
      <c r="G49" s="98" t="s">
        <v>196</v>
      </c>
      <c r="H49" s="194"/>
      <c r="I49" s="194"/>
      <c r="J49" s="194"/>
      <c r="K49" s="194"/>
      <c r="L49" s="180"/>
      <c r="M49" s="68"/>
    </row>
    <row r="50" spans="2:20">
      <c r="B50" s="68"/>
      <c r="C50" s="68"/>
      <c r="D50" s="68"/>
      <c r="E50" s="68"/>
      <c r="F50" s="68"/>
      <c r="G50" s="68"/>
      <c r="H50" s="68"/>
      <c r="I50" s="68"/>
      <c r="J50" s="68"/>
      <c r="K50" s="68"/>
      <c r="L50" s="68"/>
      <c r="M50" s="68"/>
    </row>
    <row r="51" spans="2:20">
      <c r="B51" s="70"/>
      <c r="C51" s="68" t="s">
        <v>1283</v>
      </c>
      <c r="D51" s="68"/>
      <c r="E51" s="68"/>
      <c r="F51" s="68"/>
      <c r="G51" s="68"/>
      <c r="H51" s="68"/>
      <c r="I51" s="68"/>
      <c r="J51" s="68"/>
      <c r="K51" s="68"/>
      <c r="L51" s="68"/>
      <c r="M51" s="68"/>
    </row>
    <row r="52" spans="2:20" ht="15" customHeight="1">
      <c r="C52" s="68"/>
      <c r="D52" s="417" t="s">
        <v>198</v>
      </c>
      <c r="E52" s="418"/>
      <c r="F52" s="413" t="s">
        <v>197</v>
      </c>
      <c r="G52" s="413"/>
      <c r="H52" s="413"/>
      <c r="I52" s="413"/>
      <c r="J52" s="413"/>
      <c r="K52" s="413"/>
      <c r="L52" s="413"/>
      <c r="M52" s="447"/>
    </row>
    <row r="53" spans="2:20" ht="15" customHeight="1">
      <c r="C53" s="68"/>
      <c r="D53" s="419"/>
      <c r="E53" s="420"/>
      <c r="F53" s="414" t="s">
        <v>199</v>
      </c>
      <c r="G53" s="414"/>
      <c r="H53" s="414" t="s">
        <v>200</v>
      </c>
      <c r="I53" s="414"/>
      <c r="J53" s="414" t="s">
        <v>201</v>
      </c>
      <c r="K53" s="414"/>
      <c r="L53" s="415" t="s">
        <v>202</v>
      </c>
      <c r="M53" s="449"/>
    </row>
    <row r="54" spans="2:20" ht="45" customHeight="1">
      <c r="C54" s="68"/>
      <c r="D54" s="421"/>
      <c r="E54" s="422"/>
      <c r="F54" s="448"/>
      <c r="G54" s="448"/>
      <c r="H54" s="448"/>
      <c r="I54" s="448"/>
      <c r="J54" s="448"/>
      <c r="K54" s="448"/>
      <c r="L54" s="416"/>
      <c r="M54" s="450"/>
      <c r="R54" s="72" t="str">
        <f>IF(T54="NG","②故障・廃棄品のその他の内容を入力してください/","")</f>
        <v/>
      </c>
      <c r="T54" s="70" t="str">
        <f>IF(AND(SUM(L55:L78)&gt;0,L54=""),"NG","OK")</f>
        <v>OK</v>
      </c>
    </row>
    <row r="55" spans="2:20">
      <c r="B55" s="423" t="s">
        <v>44</v>
      </c>
      <c r="C55" s="229" t="s">
        <v>1324</v>
      </c>
      <c r="D55" s="52"/>
      <c r="E55" s="230" t="s">
        <v>195</v>
      </c>
      <c r="F55" s="52"/>
      <c r="G55" s="230" t="s">
        <v>195</v>
      </c>
      <c r="H55" s="52"/>
      <c r="I55" s="230" t="s">
        <v>195</v>
      </c>
      <c r="J55" s="52"/>
      <c r="K55" s="230" t="s">
        <v>195</v>
      </c>
      <c r="L55" s="52"/>
      <c r="M55" s="230" t="s">
        <v>195</v>
      </c>
    </row>
    <row r="56" spans="2:20">
      <c r="B56" s="423"/>
      <c r="C56" s="231" t="s">
        <v>1325</v>
      </c>
      <c r="D56" s="53"/>
      <c r="E56" s="232" t="s">
        <v>196</v>
      </c>
      <c r="F56" s="53"/>
      <c r="G56" s="232" t="s">
        <v>196</v>
      </c>
      <c r="H56" s="53"/>
      <c r="I56" s="232" t="s">
        <v>196</v>
      </c>
      <c r="J56" s="53"/>
      <c r="K56" s="232" t="s">
        <v>196</v>
      </c>
      <c r="L56" s="53"/>
      <c r="M56" s="232" t="s">
        <v>196</v>
      </c>
    </row>
    <row r="57" spans="2:20">
      <c r="B57" s="423" t="s">
        <v>46</v>
      </c>
      <c r="C57" s="229" t="s">
        <v>1324</v>
      </c>
      <c r="D57" s="52"/>
      <c r="E57" s="230" t="s">
        <v>195</v>
      </c>
      <c r="F57" s="52"/>
      <c r="G57" s="230" t="s">
        <v>195</v>
      </c>
      <c r="H57" s="52"/>
      <c r="I57" s="230" t="s">
        <v>195</v>
      </c>
      <c r="J57" s="52"/>
      <c r="K57" s="230" t="s">
        <v>195</v>
      </c>
      <c r="L57" s="52"/>
      <c r="M57" s="230" t="s">
        <v>195</v>
      </c>
    </row>
    <row r="58" spans="2:20">
      <c r="B58" s="423"/>
      <c r="C58" s="231" t="s">
        <v>1326</v>
      </c>
      <c r="D58" s="53"/>
      <c r="E58" s="232" t="s">
        <v>196</v>
      </c>
      <c r="F58" s="53"/>
      <c r="G58" s="232" t="s">
        <v>196</v>
      </c>
      <c r="H58" s="53"/>
      <c r="I58" s="232" t="s">
        <v>196</v>
      </c>
      <c r="J58" s="53"/>
      <c r="K58" s="232" t="s">
        <v>196</v>
      </c>
      <c r="L58" s="53"/>
      <c r="M58" s="232" t="s">
        <v>196</v>
      </c>
    </row>
    <row r="59" spans="2:20">
      <c r="B59" s="423" t="s">
        <v>203</v>
      </c>
      <c r="C59" s="229" t="s">
        <v>204</v>
      </c>
      <c r="D59" s="52"/>
      <c r="E59" s="230" t="s">
        <v>195</v>
      </c>
      <c r="F59" s="52"/>
      <c r="G59" s="230" t="s">
        <v>195</v>
      </c>
      <c r="H59" s="52"/>
      <c r="I59" s="230" t="s">
        <v>195</v>
      </c>
      <c r="J59" s="52"/>
      <c r="K59" s="230" t="s">
        <v>195</v>
      </c>
      <c r="L59" s="52"/>
      <c r="M59" s="230" t="s">
        <v>195</v>
      </c>
    </row>
    <row r="60" spans="2:20">
      <c r="B60" s="423"/>
      <c r="C60" s="231"/>
      <c r="D60" s="53"/>
      <c r="E60" s="232" t="s">
        <v>196</v>
      </c>
      <c r="F60" s="53"/>
      <c r="G60" s="232" t="s">
        <v>196</v>
      </c>
      <c r="H60" s="53"/>
      <c r="I60" s="232" t="s">
        <v>196</v>
      </c>
      <c r="J60" s="53"/>
      <c r="K60" s="232" t="s">
        <v>196</v>
      </c>
      <c r="L60" s="53"/>
      <c r="M60" s="232" t="s">
        <v>196</v>
      </c>
    </row>
    <row r="61" spans="2:20">
      <c r="B61" s="423" t="s">
        <v>50</v>
      </c>
      <c r="C61" s="229" t="s">
        <v>205</v>
      </c>
      <c r="D61" s="52"/>
      <c r="E61" s="230" t="s">
        <v>195</v>
      </c>
      <c r="F61" s="52"/>
      <c r="G61" s="230" t="s">
        <v>195</v>
      </c>
      <c r="H61" s="52"/>
      <c r="I61" s="230" t="s">
        <v>195</v>
      </c>
      <c r="J61" s="52"/>
      <c r="K61" s="230" t="s">
        <v>195</v>
      </c>
      <c r="L61" s="52"/>
      <c r="M61" s="230" t="s">
        <v>195</v>
      </c>
    </row>
    <row r="62" spans="2:20">
      <c r="B62" s="423"/>
      <c r="C62" s="231"/>
      <c r="D62" s="53"/>
      <c r="E62" s="232" t="s">
        <v>196</v>
      </c>
      <c r="F62" s="53"/>
      <c r="G62" s="232" t="s">
        <v>196</v>
      </c>
      <c r="H62" s="53"/>
      <c r="I62" s="232" t="s">
        <v>196</v>
      </c>
      <c r="J62" s="53"/>
      <c r="K62" s="232" t="s">
        <v>196</v>
      </c>
      <c r="L62" s="53"/>
      <c r="M62" s="232" t="s">
        <v>196</v>
      </c>
    </row>
    <row r="63" spans="2:20">
      <c r="B63" s="423" t="s">
        <v>52</v>
      </c>
      <c r="C63" s="229" t="s">
        <v>206</v>
      </c>
      <c r="D63" s="52"/>
      <c r="E63" s="230" t="s">
        <v>195</v>
      </c>
      <c r="F63" s="52"/>
      <c r="G63" s="230" t="s">
        <v>195</v>
      </c>
      <c r="H63" s="52"/>
      <c r="I63" s="230" t="s">
        <v>195</v>
      </c>
      <c r="J63" s="52"/>
      <c r="K63" s="230" t="s">
        <v>195</v>
      </c>
      <c r="L63" s="52"/>
      <c r="M63" s="230" t="s">
        <v>195</v>
      </c>
    </row>
    <row r="64" spans="2:20">
      <c r="B64" s="423"/>
      <c r="C64" s="231"/>
      <c r="D64" s="53"/>
      <c r="E64" s="232" t="s">
        <v>196</v>
      </c>
      <c r="F64" s="53"/>
      <c r="G64" s="232" t="s">
        <v>196</v>
      </c>
      <c r="H64" s="53"/>
      <c r="I64" s="232" t="s">
        <v>196</v>
      </c>
      <c r="J64" s="53"/>
      <c r="K64" s="232" t="s">
        <v>196</v>
      </c>
      <c r="L64" s="53"/>
      <c r="M64" s="232" t="s">
        <v>196</v>
      </c>
    </row>
    <row r="65" spans="2:20">
      <c r="B65" s="423" t="s">
        <v>54</v>
      </c>
      <c r="C65" s="229" t="s">
        <v>207</v>
      </c>
      <c r="D65" s="52"/>
      <c r="E65" s="230" t="s">
        <v>195</v>
      </c>
      <c r="F65" s="52"/>
      <c r="G65" s="230" t="s">
        <v>195</v>
      </c>
      <c r="H65" s="52"/>
      <c r="I65" s="230" t="s">
        <v>195</v>
      </c>
      <c r="J65" s="52"/>
      <c r="K65" s="230" t="s">
        <v>195</v>
      </c>
      <c r="L65" s="52"/>
      <c r="M65" s="230" t="s">
        <v>195</v>
      </c>
    </row>
    <row r="66" spans="2:20">
      <c r="B66" s="423"/>
      <c r="C66" s="231"/>
      <c r="D66" s="53"/>
      <c r="E66" s="232" t="s">
        <v>196</v>
      </c>
      <c r="F66" s="53"/>
      <c r="G66" s="232" t="s">
        <v>196</v>
      </c>
      <c r="H66" s="53"/>
      <c r="I66" s="232" t="s">
        <v>196</v>
      </c>
      <c r="J66" s="53"/>
      <c r="K66" s="232" t="s">
        <v>196</v>
      </c>
      <c r="L66" s="53"/>
      <c r="M66" s="232" t="s">
        <v>196</v>
      </c>
    </row>
    <row r="67" spans="2:20">
      <c r="B67" s="423" t="s">
        <v>71</v>
      </c>
      <c r="C67" s="229" t="s">
        <v>208</v>
      </c>
      <c r="D67" s="52"/>
      <c r="E67" s="230" t="s">
        <v>195</v>
      </c>
      <c r="F67" s="52"/>
      <c r="G67" s="230" t="s">
        <v>195</v>
      </c>
      <c r="H67" s="52"/>
      <c r="I67" s="230" t="s">
        <v>195</v>
      </c>
      <c r="J67" s="52"/>
      <c r="K67" s="230" t="s">
        <v>195</v>
      </c>
      <c r="L67" s="52"/>
      <c r="M67" s="230" t="s">
        <v>195</v>
      </c>
    </row>
    <row r="68" spans="2:20">
      <c r="B68" s="423"/>
      <c r="C68" s="231"/>
      <c r="D68" s="53"/>
      <c r="E68" s="232" t="s">
        <v>196</v>
      </c>
      <c r="F68" s="53"/>
      <c r="G68" s="232" t="s">
        <v>196</v>
      </c>
      <c r="H68" s="53"/>
      <c r="I68" s="232" t="s">
        <v>196</v>
      </c>
      <c r="J68" s="53"/>
      <c r="K68" s="232" t="s">
        <v>196</v>
      </c>
      <c r="L68" s="53"/>
      <c r="M68" s="232" t="s">
        <v>196</v>
      </c>
    </row>
    <row r="69" spans="2:20">
      <c r="B69" s="423" t="s">
        <v>73</v>
      </c>
      <c r="C69" s="229" t="s">
        <v>209</v>
      </c>
      <c r="D69" s="52"/>
      <c r="E69" s="230" t="s">
        <v>195</v>
      </c>
      <c r="F69" s="52"/>
      <c r="G69" s="230" t="s">
        <v>195</v>
      </c>
      <c r="H69" s="52"/>
      <c r="I69" s="230" t="s">
        <v>195</v>
      </c>
      <c r="J69" s="52"/>
      <c r="K69" s="230" t="s">
        <v>195</v>
      </c>
      <c r="L69" s="52"/>
      <c r="M69" s="230" t="s">
        <v>195</v>
      </c>
    </row>
    <row r="70" spans="2:20">
      <c r="B70" s="423"/>
      <c r="C70" s="231"/>
      <c r="D70" s="53"/>
      <c r="E70" s="232" t="s">
        <v>196</v>
      </c>
      <c r="F70" s="53"/>
      <c r="G70" s="232" t="s">
        <v>196</v>
      </c>
      <c r="H70" s="53"/>
      <c r="I70" s="232" t="s">
        <v>196</v>
      </c>
      <c r="J70" s="53"/>
      <c r="K70" s="232" t="s">
        <v>196</v>
      </c>
      <c r="L70" s="53"/>
      <c r="M70" s="232" t="s">
        <v>196</v>
      </c>
    </row>
    <row r="71" spans="2:20" ht="15" customHeight="1">
      <c r="B71" s="423" t="s">
        <v>75</v>
      </c>
      <c r="C71" s="446" t="s">
        <v>1327</v>
      </c>
      <c r="D71" s="52"/>
      <c r="E71" s="230" t="s">
        <v>195</v>
      </c>
      <c r="F71" s="52"/>
      <c r="G71" s="230" t="s">
        <v>195</v>
      </c>
      <c r="H71" s="52"/>
      <c r="I71" s="230" t="s">
        <v>195</v>
      </c>
      <c r="J71" s="52"/>
      <c r="K71" s="230" t="s">
        <v>195</v>
      </c>
      <c r="L71" s="52"/>
      <c r="M71" s="230" t="s">
        <v>195</v>
      </c>
    </row>
    <row r="72" spans="2:20">
      <c r="B72" s="423"/>
      <c r="C72" s="446"/>
      <c r="D72" s="53"/>
      <c r="E72" s="232" t="s">
        <v>196</v>
      </c>
      <c r="F72" s="53"/>
      <c r="G72" s="232" t="s">
        <v>196</v>
      </c>
      <c r="H72" s="53"/>
      <c r="I72" s="232" t="s">
        <v>196</v>
      </c>
      <c r="J72" s="53"/>
      <c r="K72" s="232" t="s">
        <v>196</v>
      </c>
      <c r="L72" s="53"/>
      <c r="M72" s="232" t="s">
        <v>196</v>
      </c>
    </row>
    <row r="73" spans="2:20">
      <c r="B73" s="423" t="s">
        <v>77</v>
      </c>
      <c r="C73" s="229" t="s">
        <v>210</v>
      </c>
      <c r="D73" s="52"/>
      <c r="E73" s="230" t="s">
        <v>195</v>
      </c>
      <c r="F73" s="52"/>
      <c r="G73" s="230" t="s">
        <v>195</v>
      </c>
      <c r="H73" s="52"/>
      <c r="I73" s="230" t="s">
        <v>195</v>
      </c>
      <c r="J73" s="52"/>
      <c r="K73" s="230" t="s">
        <v>195</v>
      </c>
      <c r="L73" s="52"/>
      <c r="M73" s="230" t="s">
        <v>195</v>
      </c>
    </row>
    <row r="74" spans="2:20">
      <c r="B74" s="423"/>
      <c r="C74" s="231"/>
      <c r="D74" s="53"/>
      <c r="E74" s="232" t="s">
        <v>196</v>
      </c>
      <c r="F74" s="53"/>
      <c r="G74" s="232" t="s">
        <v>196</v>
      </c>
      <c r="H74" s="53"/>
      <c r="I74" s="232" t="s">
        <v>196</v>
      </c>
      <c r="J74" s="53"/>
      <c r="K74" s="232" t="s">
        <v>196</v>
      </c>
      <c r="L74" s="53"/>
      <c r="M74" s="232" t="s">
        <v>196</v>
      </c>
    </row>
    <row r="75" spans="2:20">
      <c r="B75" s="424" t="s">
        <v>211</v>
      </c>
      <c r="C75" s="229" t="s">
        <v>1328</v>
      </c>
      <c r="D75" s="52"/>
      <c r="E75" s="230" t="s">
        <v>195</v>
      </c>
      <c r="F75" s="52"/>
      <c r="G75" s="230" t="s">
        <v>195</v>
      </c>
      <c r="H75" s="52"/>
      <c r="I75" s="230" t="s">
        <v>195</v>
      </c>
      <c r="J75" s="52"/>
      <c r="K75" s="230" t="s">
        <v>195</v>
      </c>
      <c r="L75" s="52"/>
      <c r="M75" s="230" t="s">
        <v>195</v>
      </c>
    </row>
    <row r="76" spans="2:20">
      <c r="B76" s="424"/>
      <c r="C76" s="231"/>
      <c r="D76" s="53"/>
      <c r="E76" s="232" t="s">
        <v>196</v>
      </c>
      <c r="F76" s="53"/>
      <c r="G76" s="232" t="s">
        <v>196</v>
      </c>
      <c r="H76" s="53"/>
      <c r="I76" s="232" t="s">
        <v>196</v>
      </c>
      <c r="J76" s="53"/>
      <c r="K76" s="232" t="s">
        <v>196</v>
      </c>
      <c r="L76" s="53"/>
      <c r="M76" s="232" t="s">
        <v>196</v>
      </c>
    </row>
    <row r="77" spans="2:20">
      <c r="B77" s="423" t="s">
        <v>212</v>
      </c>
      <c r="C77" s="229" t="s">
        <v>78</v>
      </c>
      <c r="D77" s="52"/>
      <c r="E77" s="230" t="s">
        <v>195</v>
      </c>
      <c r="F77" s="52"/>
      <c r="G77" s="230" t="s">
        <v>195</v>
      </c>
      <c r="H77" s="52"/>
      <c r="I77" s="230" t="s">
        <v>195</v>
      </c>
      <c r="J77" s="52"/>
      <c r="K77" s="230" t="s">
        <v>195</v>
      </c>
      <c r="L77" s="52"/>
      <c r="M77" s="230" t="s">
        <v>195</v>
      </c>
    </row>
    <row r="78" spans="2:20">
      <c r="B78" s="423"/>
      <c r="C78" s="269"/>
      <c r="D78" s="53"/>
      <c r="E78" s="232" t="s">
        <v>196</v>
      </c>
      <c r="F78" s="53"/>
      <c r="G78" s="232" t="s">
        <v>196</v>
      </c>
      <c r="H78" s="53"/>
      <c r="I78" s="232" t="s">
        <v>196</v>
      </c>
      <c r="J78" s="53"/>
      <c r="K78" s="232" t="s">
        <v>196</v>
      </c>
      <c r="L78" s="53"/>
      <c r="M78" s="232" t="s">
        <v>196</v>
      </c>
      <c r="R78" s="72" t="str">
        <f>IF(T78="NG","12.その他の内容を入力してください/","")</f>
        <v/>
      </c>
      <c r="T78" s="70" t="str">
        <f>IF(AND(SUM(D77:M78)&gt;0,C78=""),"NG","OK")</f>
        <v>OK</v>
      </c>
    </row>
    <row r="79" spans="2:20"/>
    <row r="80" spans="2:20">
      <c r="B80" s="76" t="s">
        <v>3</v>
      </c>
      <c r="C80" s="76" t="s">
        <v>1281</v>
      </c>
    </row>
    <row r="81" spans="2:20">
      <c r="B81" s="70"/>
      <c r="C81" s="194" t="s">
        <v>193</v>
      </c>
    </row>
    <row r="82" spans="2:20">
      <c r="B82" s="70"/>
      <c r="C82" s="194" t="s">
        <v>213</v>
      </c>
    </row>
    <row r="83" spans="2:20">
      <c r="C83" s="147" t="s">
        <v>214</v>
      </c>
    </row>
    <row r="84" spans="2:20">
      <c r="C84" s="147" t="s">
        <v>1284</v>
      </c>
    </row>
    <row r="85" spans="2:20">
      <c r="C85" s="147" t="s">
        <v>194</v>
      </c>
    </row>
    <row r="86" spans="2:20">
      <c r="C86" s="194" t="s">
        <v>643</v>
      </c>
    </row>
    <row r="87" spans="2:20" ht="15" customHeight="1">
      <c r="D87" s="417" t="s">
        <v>198</v>
      </c>
      <c r="E87" s="418"/>
      <c r="F87" s="413" t="s">
        <v>197</v>
      </c>
      <c r="G87" s="413"/>
      <c r="H87" s="413"/>
      <c r="I87" s="413"/>
      <c r="J87" s="413"/>
      <c r="K87" s="413"/>
      <c r="L87" s="413"/>
      <c r="M87" s="413"/>
      <c r="N87" s="409" t="s">
        <v>215</v>
      </c>
      <c r="O87" s="410"/>
    </row>
    <row r="88" spans="2:20" ht="15" customHeight="1">
      <c r="D88" s="419"/>
      <c r="E88" s="420"/>
      <c r="F88" s="414" t="s">
        <v>199</v>
      </c>
      <c r="G88" s="414"/>
      <c r="H88" s="414" t="s">
        <v>200</v>
      </c>
      <c r="I88" s="414"/>
      <c r="J88" s="414" t="s">
        <v>201</v>
      </c>
      <c r="K88" s="414"/>
      <c r="L88" s="415" t="s">
        <v>202</v>
      </c>
      <c r="M88" s="415"/>
      <c r="N88" s="409"/>
      <c r="O88" s="410"/>
    </row>
    <row r="89" spans="2:20" ht="15" customHeight="1">
      <c r="D89" s="421"/>
      <c r="E89" s="422"/>
      <c r="F89" s="414"/>
      <c r="G89" s="414"/>
      <c r="H89" s="414"/>
      <c r="I89" s="414"/>
      <c r="J89" s="414"/>
      <c r="K89" s="414"/>
      <c r="L89" s="416"/>
      <c r="M89" s="416"/>
      <c r="N89" s="411"/>
      <c r="O89" s="412"/>
      <c r="R89" s="72" t="str">
        <f>IF(T89="NG","②故障・廃棄品のその他の内容を入力してください/","")</f>
        <v/>
      </c>
      <c r="T89" s="70" t="str">
        <f>IF(AND(SUM(L90:L97)&gt;0,L89=""),"NG","OK")</f>
        <v>OK</v>
      </c>
    </row>
    <row r="90" spans="2:20" ht="15" customHeight="1">
      <c r="B90" s="407" t="s">
        <v>216</v>
      </c>
      <c r="C90" s="233" t="s">
        <v>217</v>
      </c>
      <c r="D90" s="234">
        <f>SUM(D92,D94,D96)</f>
        <v>0</v>
      </c>
      <c r="E90" s="230" t="s">
        <v>195</v>
      </c>
      <c r="F90" s="234">
        <f>SUM(F92,F94,F96)</f>
        <v>0</v>
      </c>
      <c r="G90" s="230" t="s">
        <v>195</v>
      </c>
      <c r="H90" s="234">
        <f>SUM(H92,H94,H96)</f>
        <v>0</v>
      </c>
      <c r="I90" s="230" t="s">
        <v>195</v>
      </c>
      <c r="J90" s="234">
        <f>SUM(J92,J94,J96)</f>
        <v>0</v>
      </c>
      <c r="K90" s="230" t="s">
        <v>195</v>
      </c>
      <c r="L90" s="234">
        <f>SUM(L92,L94,L96)</f>
        <v>0</v>
      </c>
      <c r="M90" s="230" t="s">
        <v>195</v>
      </c>
      <c r="N90" s="234">
        <f t="shared" ref="N90:N97" si="0">SUM(D90,F90,H90,J90,L90)</f>
        <v>0</v>
      </c>
      <c r="O90" s="230" t="s">
        <v>195</v>
      </c>
      <c r="P90" s="71"/>
      <c r="Q90" s="71"/>
      <c r="R90" s="72" t="str">
        <f>IF(T90="NG","問6-1の総量と問6-2の合計量を一致させてください/","")</f>
        <v/>
      </c>
      <c r="T90" s="70" t="str">
        <f>IF(OR(F48&lt;&gt;N90,F49&lt;&gt;N91),"NG","OK")</f>
        <v>OK</v>
      </c>
    </row>
    <row r="91" spans="2:20" ht="15" customHeight="1">
      <c r="B91" s="407"/>
      <c r="C91" s="231"/>
      <c r="D91" s="235">
        <f>SUM(D93,D95,D97)</f>
        <v>0</v>
      </c>
      <c r="E91" s="232" t="s">
        <v>196</v>
      </c>
      <c r="F91" s="235">
        <f>SUM(F93,F95,F97)</f>
        <v>0</v>
      </c>
      <c r="G91" s="232" t="s">
        <v>196</v>
      </c>
      <c r="H91" s="235">
        <f>SUM(H93,H95,H97)</f>
        <v>0</v>
      </c>
      <c r="I91" s="232" t="s">
        <v>196</v>
      </c>
      <c r="J91" s="235">
        <f>SUM(J93,J95,J97)</f>
        <v>0</v>
      </c>
      <c r="K91" s="232" t="s">
        <v>196</v>
      </c>
      <c r="L91" s="235">
        <f>SUM(L93,L95,L97)</f>
        <v>0</v>
      </c>
      <c r="M91" s="232" t="s">
        <v>196</v>
      </c>
      <c r="N91" s="235">
        <f>N93+N97</f>
        <v>0</v>
      </c>
      <c r="O91" s="232" t="s">
        <v>196</v>
      </c>
      <c r="P91" s="71"/>
      <c r="Q91" s="71"/>
    </row>
    <row r="92" spans="2:20" ht="15" customHeight="1">
      <c r="B92" s="407"/>
      <c r="C92" s="233" t="s">
        <v>1329</v>
      </c>
      <c r="D92" s="52"/>
      <c r="E92" s="230" t="s">
        <v>195</v>
      </c>
      <c r="F92" s="236" t="s">
        <v>218</v>
      </c>
      <c r="G92" s="230" t="s">
        <v>195</v>
      </c>
      <c r="H92" s="52"/>
      <c r="I92" s="230" t="s">
        <v>195</v>
      </c>
      <c r="J92" s="52"/>
      <c r="K92" s="230" t="s">
        <v>195</v>
      </c>
      <c r="L92" s="52"/>
      <c r="M92" s="230" t="s">
        <v>195</v>
      </c>
      <c r="N92" s="234">
        <f t="shared" si="0"/>
        <v>0</v>
      </c>
      <c r="O92" s="230" t="s">
        <v>195</v>
      </c>
      <c r="P92" s="71"/>
      <c r="Q92" s="71"/>
    </row>
    <row r="93" spans="2:20">
      <c r="B93" s="407"/>
      <c r="C93" s="231"/>
      <c r="D93" s="53"/>
      <c r="E93" s="232" t="s">
        <v>196</v>
      </c>
      <c r="F93" s="237" t="s">
        <v>218</v>
      </c>
      <c r="G93" s="232" t="s">
        <v>196</v>
      </c>
      <c r="H93" s="53"/>
      <c r="I93" s="232" t="s">
        <v>196</v>
      </c>
      <c r="J93" s="53"/>
      <c r="K93" s="232" t="s">
        <v>196</v>
      </c>
      <c r="L93" s="53"/>
      <c r="M93" s="232" t="s">
        <v>196</v>
      </c>
      <c r="N93" s="235">
        <f t="shared" si="0"/>
        <v>0</v>
      </c>
      <c r="O93" s="232" t="s">
        <v>196</v>
      </c>
      <c r="P93" s="71"/>
      <c r="Q93" s="71"/>
    </row>
    <row r="94" spans="2:20">
      <c r="B94" s="407"/>
      <c r="C94" s="233" t="s">
        <v>1330</v>
      </c>
      <c r="D94" s="52"/>
      <c r="E94" s="230" t="s">
        <v>195</v>
      </c>
      <c r="F94" s="236" t="s">
        <v>218</v>
      </c>
      <c r="G94" s="230" t="s">
        <v>195</v>
      </c>
      <c r="H94" s="52"/>
      <c r="I94" s="230" t="s">
        <v>195</v>
      </c>
      <c r="J94" s="52"/>
      <c r="K94" s="230" t="s">
        <v>195</v>
      </c>
      <c r="L94" s="52"/>
      <c r="M94" s="230" t="s">
        <v>195</v>
      </c>
      <c r="N94" s="234">
        <f t="shared" ref="N94:N95" si="1">SUM(D94,F94,H94,J94,L94)</f>
        <v>0</v>
      </c>
      <c r="O94" s="230" t="s">
        <v>195</v>
      </c>
      <c r="P94" s="71"/>
      <c r="Q94" s="71"/>
    </row>
    <row r="95" spans="2:20">
      <c r="B95" s="407"/>
      <c r="C95" s="231"/>
      <c r="D95" s="53"/>
      <c r="E95" s="232" t="s">
        <v>196</v>
      </c>
      <c r="F95" s="237" t="s">
        <v>218</v>
      </c>
      <c r="G95" s="232" t="s">
        <v>196</v>
      </c>
      <c r="H95" s="53"/>
      <c r="I95" s="232" t="s">
        <v>196</v>
      </c>
      <c r="J95" s="53"/>
      <c r="K95" s="232" t="s">
        <v>196</v>
      </c>
      <c r="L95" s="53"/>
      <c r="M95" s="232" t="s">
        <v>196</v>
      </c>
      <c r="N95" s="235">
        <f t="shared" si="1"/>
        <v>0</v>
      </c>
      <c r="O95" s="232" t="s">
        <v>196</v>
      </c>
      <c r="P95" s="71"/>
      <c r="Q95" s="71"/>
    </row>
    <row r="96" spans="2:20">
      <c r="B96" s="407"/>
      <c r="C96" s="233" t="s">
        <v>219</v>
      </c>
      <c r="D96" s="52"/>
      <c r="E96" s="230" t="s">
        <v>195</v>
      </c>
      <c r="F96" s="52"/>
      <c r="G96" s="230" t="s">
        <v>195</v>
      </c>
      <c r="H96" s="52"/>
      <c r="I96" s="230" t="s">
        <v>195</v>
      </c>
      <c r="J96" s="52"/>
      <c r="K96" s="230" t="s">
        <v>195</v>
      </c>
      <c r="L96" s="52"/>
      <c r="M96" s="230" t="s">
        <v>195</v>
      </c>
      <c r="N96" s="234">
        <f t="shared" si="0"/>
        <v>0</v>
      </c>
      <c r="O96" s="230" t="s">
        <v>195</v>
      </c>
      <c r="P96" s="71"/>
      <c r="Q96" s="71"/>
    </row>
    <row r="97" spans="2:17">
      <c r="B97" s="408"/>
      <c r="C97" s="231"/>
      <c r="D97" s="53"/>
      <c r="E97" s="232" t="s">
        <v>196</v>
      </c>
      <c r="F97" s="53"/>
      <c r="G97" s="232" t="s">
        <v>196</v>
      </c>
      <c r="H97" s="53"/>
      <c r="I97" s="232" t="s">
        <v>196</v>
      </c>
      <c r="J97" s="53"/>
      <c r="K97" s="232" t="s">
        <v>196</v>
      </c>
      <c r="L97" s="53"/>
      <c r="M97" s="232" t="s">
        <v>196</v>
      </c>
      <c r="N97" s="235">
        <f t="shared" si="0"/>
        <v>0</v>
      </c>
      <c r="O97" s="232" t="s">
        <v>196</v>
      </c>
      <c r="P97" s="71"/>
      <c r="Q97" s="71"/>
    </row>
    <row r="98" spans="2:17"/>
    <row r="99" spans="2:17">
      <c r="B99" s="178" t="s">
        <v>81</v>
      </c>
    </row>
    <row r="100" spans="2:17"/>
    <row r="101" spans="2:17"/>
    <row r="102" spans="2:17"/>
    <row r="103" spans="2:17"/>
    <row r="104" spans="2:17"/>
    <row r="106" spans="2:17" ht="15" hidden="1" customHeight="1"/>
    <row r="111" spans="2:17" ht="15" hidden="1" customHeight="1"/>
  </sheetData>
  <sheetProtection algorithmName="SHA-512" hashValue="/8s4NcIA1D9BD8IByPBw2TP5CF0KV73Z7PvuoYVtEbqnPsxXKgiVyMZJDqit4B+ERUhM6f5Vds3etsayppKUlg==" saltValue="Rr0+Jl5+FY04/Scs8dE55g==" spinCount="100000" sheet="1" objects="1" scenarios="1"/>
  <mergeCells count="83">
    <mergeCell ref="G35:N36"/>
    <mergeCell ref="B34:B36"/>
    <mergeCell ref="C34:F36"/>
    <mergeCell ref="C71:C72"/>
    <mergeCell ref="F52:M52"/>
    <mergeCell ref="F53:G54"/>
    <mergeCell ref="H53:I54"/>
    <mergeCell ref="J53:K54"/>
    <mergeCell ref="L53:M53"/>
    <mergeCell ref="L54:M54"/>
    <mergeCell ref="C37:F37"/>
    <mergeCell ref="G37:N37"/>
    <mergeCell ref="C48:E49"/>
    <mergeCell ref="B55:B56"/>
    <mergeCell ref="B57:B58"/>
    <mergeCell ref="B38:B41"/>
    <mergeCell ref="B20:B21"/>
    <mergeCell ref="C20:F21"/>
    <mergeCell ref="G20:N21"/>
    <mergeCell ref="B22:B23"/>
    <mergeCell ref="B24:B25"/>
    <mergeCell ref="C24:F25"/>
    <mergeCell ref="G24:N25"/>
    <mergeCell ref="B31:B33"/>
    <mergeCell ref="C31:F33"/>
    <mergeCell ref="G32:N33"/>
    <mergeCell ref="G29:N30"/>
    <mergeCell ref="B28:B30"/>
    <mergeCell ref="C28:F30"/>
    <mergeCell ref="B7:B8"/>
    <mergeCell ref="C7:C8"/>
    <mergeCell ref="D7:F7"/>
    <mergeCell ref="G7:N7"/>
    <mergeCell ref="C27:F27"/>
    <mergeCell ref="G27:N27"/>
    <mergeCell ref="D8:F8"/>
    <mergeCell ref="G8:N8"/>
    <mergeCell ref="B9:B14"/>
    <mergeCell ref="C9:C14"/>
    <mergeCell ref="D9:F10"/>
    <mergeCell ref="G9:N10"/>
    <mergeCell ref="D13:F14"/>
    <mergeCell ref="G13:N14"/>
    <mergeCell ref="B15:B16"/>
    <mergeCell ref="B17:B18"/>
    <mergeCell ref="G6:N6"/>
    <mergeCell ref="G19:N19"/>
    <mergeCell ref="G26:N26"/>
    <mergeCell ref="C6:F6"/>
    <mergeCell ref="C19:F19"/>
    <mergeCell ref="C26:F26"/>
    <mergeCell ref="G15:N16"/>
    <mergeCell ref="C22:F23"/>
    <mergeCell ref="G22:N23"/>
    <mergeCell ref="D11:F12"/>
    <mergeCell ref="G11:N12"/>
    <mergeCell ref="C15:C16"/>
    <mergeCell ref="D15:F16"/>
    <mergeCell ref="C17:F18"/>
    <mergeCell ref="G17:N18"/>
    <mergeCell ref="C38:F41"/>
    <mergeCell ref="G38:N39"/>
    <mergeCell ref="G40:N41"/>
    <mergeCell ref="B59:B60"/>
    <mergeCell ref="D52:E54"/>
    <mergeCell ref="B61:B62"/>
    <mergeCell ref="B63:B64"/>
    <mergeCell ref="B65:B66"/>
    <mergeCell ref="B67:B68"/>
    <mergeCell ref="B77:B78"/>
    <mergeCell ref="B69:B70"/>
    <mergeCell ref="B71:B72"/>
    <mergeCell ref="B73:B74"/>
    <mergeCell ref="B75:B76"/>
    <mergeCell ref="B90:B97"/>
    <mergeCell ref="N87:O89"/>
    <mergeCell ref="F87:M87"/>
    <mergeCell ref="F88:G89"/>
    <mergeCell ref="H88:I89"/>
    <mergeCell ref="J88:K89"/>
    <mergeCell ref="L88:M88"/>
    <mergeCell ref="L89:M89"/>
    <mergeCell ref="D87:E89"/>
  </mergeCells>
  <phoneticPr fontId="2"/>
  <conditionalFormatting sqref="G28:N36">
    <cfRule type="expression" dxfId="39" priority="5">
      <formula>$V$27=1</formula>
    </cfRule>
  </conditionalFormatting>
  <dataValidations count="2">
    <dataValidation type="list" allowBlank="1" showInputMessage="1" showErrorMessage="1" sqref="G20:N25 G7:N18" xr:uid="{6D1E7DF4-2FB0-4341-85D5-DCD434E1A059}">
      <formula1>$W$7:$W$10</formula1>
    </dataValidation>
    <dataValidation type="list" allowBlank="1" showInputMessage="1" showErrorMessage="1" sqref="G27:N27" xr:uid="{60716F51-3A6D-4146-9DCF-8AC7BF1157F0}">
      <formula1>$W$27:$W$28</formula1>
    </dataValidation>
  </dataValidations>
  <hyperlinks>
    <hyperlink ref="B99" location="基本情報!A1" display="⇒基本情報へ戻る" xr:uid="{D92A53EC-BBC8-41AF-AD94-000656A9CDEE}"/>
  </hyperlinks>
  <pageMargins left="0.7" right="0.7" top="0.75" bottom="0.75" header="0.3" footer="0.3"/>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2EC6C-41EE-4B9C-A88E-B23CB40B6E85}">
  <sheetPr>
    <pageSetUpPr autoPageBreaks="0"/>
  </sheetPr>
  <dimension ref="A1:P33"/>
  <sheetViews>
    <sheetView showGridLines="0" zoomScaleNormal="100" workbookViewId="0"/>
  </sheetViews>
  <sheetFormatPr defaultColWidth="0" defaultRowHeight="15.75" zeroHeight="1"/>
  <cols>
    <col min="1" max="1" width="3.625" style="74" customWidth="1"/>
    <col min="2" max="2" width="6.5" style="74" customWidth="1"/>
    <col min="3" max="3" width="5.625" style="74" customWidth="1"/>
    <col min="4" max="10" width="8.625" style="74" customWidth="1"/>
    <col min="11" max="11" width="3.625" style="74" customWidth="1"/>
    <col min="12" max="12" width="46.875" style="72" customWidth="1"/>
    <col min="13" max="13" width="22.125" style="74" hidden="1" customWidth="1"/>
    <col min="14" max="14" width="7.5" style="74" hidden="1" customWidth="1"/>
    <col min="15" max="16" width="4.625" style="74" hidden="1" customWidth="1"/>
    <col min="17" max="16384" width="8.625" style="70" hidden="1"/>
  </cols>
  <sheetData>
    <row r="1" spans="1:16">
      <c r="A1" s="68"/>
      <c r="B1" s="68"/>
      <c r="C1" s="68"/>
      <c r="D1" s="68"/>
      <c r="E1" s="68"/>
      <c r="F1" s="68"/>
      <c r="G1" s="68"/>
      <c r="H1" s="68"/>
      <c r="I1" s="68"/>
      <c r="J1" s="68"/>
      <c r="K1" s="68"/>
      <c r="M1" s="68"/>
      <c r="N1" s="68" t="s">
        <v>1071</v>
      </c>
      <c r="O1" s="68"/>
      <c r="P1" s="68"/>
    </row>
    <row r="2" spans="1:16" ht="16.5">
      <c r="A2" s="68"/>
      <c r="B2" s="216" t="s">
        <v>220</v>
      </c>
      <c r="C2" s="68"/>
      <c r="D2" s="68"/>
      <c r="F2" s="68"/>
      <c r="G2" s="68"/>
      <c r="H2" s="68"/>
      <c r="I2" s="68"/>
      <c r="J2" s="68"/>
      <c r="K2" s="68"/>
      <c r="M2" s="68"/>
      <c r="N2" s="68"/>
      <c r="O2" s="68"/>
      <c r="P2" s="68"/>
    </row>
    <row r="3" spans="1:16" ht="16.5">
      <c r="A3" s="68"/>
      <c r="B3" s="216"/>
      <c r="C3" s="68"/>
      <c r="D3" s="68"/>
      <c r="F3" s="68"/>
      <c r="G3" s="68"/>
      <c r="H3" s="68"/>
      <c r="I3" s="68"/>
      <c r="J3" s="68"/>
      <c r="K3" s="68"/>
      <c r="M3" s="68"/>
      <c r="N3" s="68"/>
      <c r="O3" s="68"/>
      <c r="P3" s="68"/>
    </row>
    <row r="4" spans="1:16" ht="15.75" customHeight="1">
      <c r="A4" s="68"/>
      <c r="B4" s="174" t="s">
        <v>221</v>
      </c>
      <c r="C4" s="459" t="s">
        <v>1265</v>
      </c>
      <c r="D4" s="459"/>
      <c r="E4" s="459"/>
      <c r="F4" s="459"/>
      <c r="G4" s="459"/>
      <c r="H4" s="459"/>
      <c r="I4" s="459"/>
      <c r="J4" s="459"/>
      <c r="K4" s="194"/>
      <c r="M4" s="68"/>
      <c r="N4" s="68"/>
      <c r="O4" s="68"/>
    </row>
    <row r="5" spans="1:16">
      <c r="A5" s="68"/>
      <c r="B5" s="174"/>
      <c r="C5" s="459"/>
      <c r="D5" s="459"/>
      <c r="E5" s="459"/>
      <c r="F5" s="459"/>
      <c r="G5" s="459"/>
      <c r="H5" s="459"/>
      <c r="I5" s="459"/>
      <c r="J5" s="459"/>
      <c r="K5" s="194"/>
      <c r="M5" s="68"/>
      <c r="N5" s="68"/>
      <c r="O5" s="68"/>
    </row>
    <row r="6" spans="1:16">
      <c r="A6" s="68"/>
      <c r="B6" s="84" t="s">
        <v>43</v>
      </c>
      <c r="C6" s="83"/>
      <c r="D6" s="83"/>
      <c r="E6" s="83"/>
      <c r="F6" s="83"/>
      <c r="G6" s="83"/>
      <c r="H6" s="83"/>
      <c r="I6" s="83"/>
      <c r="J6" s="83"/>
      <c r="K6" s="83"/>
      <c r="L6" s="72" t="str">
        <f>IF(AND(COUNTIF(B7:B14,"○")&gt;=1,B15="○"),"選択肢1.～8.と、選択肢9.は同時に選択できません/",IF(COUNTIF(B7:B16,"○")=0,"いずれか一つ以上選択してください/",""))</f>
        <v>いずれか一つ以上選択してください/</v>
      </c>
      <c r="M6" s="83"/>
      <c r="N6" s="68" t="str">
        <f>IF(COUNTIF(B7:B16,"○")=0,"NG",IF(AND(COUNTIF(B7:B14,"○")&gt;=1,B15="○"),"NG","OK"))</f>
        <v>NG</v>
      </c>
      <c r="O6" s="68"/>
    </row>
    <row r="7" spans="1:16">
      <c r="A7" s="68"/>
      <c r="B7" s="5"/>
      <c r="C7" s="85" t="s">
        <v>44</v>
      </c>
      <c r="D7" s="90" t="s">
        <v>222</v>
      </c>
      <c r="E7" s="90"/>
      <c r="F7" s="90"/>
      <c r="G7" s="90"/>
      <c r="H7" s="90"/>
      <c r="I7" s="93"/>
      <c r="J7" s="68"/>
      <c r="K7" s="68"/>
      <c r="M7" s="68"/>
      <c r="N7" s="68"/>
      <c r="O7" s="68"/>
    </row>
    <row r="8" spans="1:16">
      <c r="A8" s="68"/>
      <c r="B8" s="5"/>
      <c r="C8" s="85" t="s">
        <v>46</v>
      </c>
      <c r="D8" s="90" t="s">
        <v>223</v>
      </c>
      <c r="E8" s="90"/>
      <c r="F8" s="90"/>
      <c r="G8" s="90"/>
      <c r="H8" s="90"/>
      <c r="I8" s="93"/>
      <c r="J8" s="68"/>
      <c r="K8" s="68"/>
      <c r="M8" s="68"/>
      <c r="N8" s="68"/>
      <c r="O8" s="68"/>
    </row>
    <row r="9" spans="1:16">
      <c r="A9" s="68"/>
      <c r="B9" s="5"/>
      <c r="C9" s="85" t="s">
        <v>48</v>
      </c>
      <c r="D9" s="90" t="s">
        <v>224</v>
      </c>
      <c r="E9" s="90"/>
      <c r="F9" s="90"/>
      <c r="G9" s="90"/>
      <c r="H9" s="90"/>
      <c r="I9" s="93"/>
      <c r="J9" s="68"/>
      <c r="K9" s="68"/>
      <c r="M9" s="68"/>
      <c r="N9" s="68"/>
      <c r="O9" s="68"/>
    </row>
    <row r="10" spans="1:16">
      <c r="A10" s="68"/>
      <c r="B10" s="5"/>
      <c r="C10" s="85" t="s">
        <v>50</v>
      </c>
      <c r="D10" s="90" t="s">
        <v>225</v>
      </c>
      <c r="E10" s="90"/>
      <c r="F10" s="90"/>
      <c r="G10" s="90"/>
      <c r="H10" s="90"/>
      <c r="I10" s="93"/>
      <c r="J10" s="68"/>
      <c r="K10" s="68"/>
      <c r="M10" s="68"/>
      <c r="N10" s="68"/>
      <c r="O10" s="68"/>
    </row>
    <row r="11" spans="1:16">
      <c r="A11" s="68"/>
      <c r="B11" s="5"/>
      <c r="C11" s="85" t="s">
        <v>52</v>
      </c>
      <c r="D11" s="90" t="s">
        <v>226</v>
      </c>
      <c r="E11" s="90"/>
      <c r="F11" s="90"/>
      <c r="G11" s="90"/>
      <c r="H11" s="90"/>
      <c r="I11" s="93"/>
      <c r="J11" s="68"/>
      <c r="K11" s="68"/>
      <c r="M11" s="68"/>
      <c r="N11" s="68"/>
      <c r="O11" s="68"/>
    </row>
    <row r="12" spans="1:16">
      <c r="A12" s="68"/>
      <c r="B12" s="5"/>
      <c r="C12" s="85" t="s">
        <v>54</v>
      </c>
      <c r="D12" s="90" t="s">
        <v>227</v>
      </c>
      <c r="E12" s="90"/>
      <c r="F12" s="90"/>
      <c r="G12" s="90"/>
      <c r="H12" s="90"/>
      <c r="I12" s="93"/>
      <c r="J12" s="68"/>
      <c r="K12" s="68"/>
      <c r="M12" s="68"/>
      <c r="N12" s="68"/>
      <c r="O12" s="68"/>
    </row>
    <row r="13" spans="1:16">
      <c r="A13" s="68"/>
      <c r="B13" s="5"/>
      <c r="C13" s="85" t="s">
        <v>71</v>
      </c>
      <c r="D13" s="90" t="s">
        <v>228</v>
      </c>
      <c r="E13" s="90"/>
      <c r="F13" s="90"/>
      <c r="G13" s="90"/>
      <c r="H13" s="90"/>
      <c r="I13" s="93"/>
      <c r="J13" s="68"/>
      <c r="K13" s="68"/>
      <c r="M13" s="68"/>
      <c r="N13" s="68"/>
      <c r="O13" s="68"/>
    </row>
    <row r="14" spans="1:16">
      <c r="A14" s="68"/>
      <c r="B14" s="5"/>
      <c r="C14" s="85" t="s">
        <v>73</v>
      </c>
      <c r="D14" s="90" t="s">
        <v>229</v>
      </c>
      <c r="E14" s="90"/>
      <c r="F14" s="90"/>
      <c r="G14" s="90"/>
      <c r="H14" s="90"/>
      <c r="I14" s="93"/>
      <c r="J14" s="68"/>
      <c r="K14" s="68"/>
      <c r="M14" s="68"/>
      <c r="N14" s="68"/>
      <c r="O14" s="68"/>
    </row>
    <row r="15" spans="1:16">
      <c r="A15" s="68"/>
      <c r="B15" s="5"/>
      <c r="C15" s="85" t="s">
        <v>75</v>
      </c>
      <c r="D15" s="90" t="s">
        <v>230</v>
      </c>
      <c r="E15" s="90"/>
      <c r="F15" s="90"/>
      <c r="G15" s="90"/>
      <c r="H15" s="90"/>
      <c r="I15" s="93"/>
      <c r="J15" s="68"/>
      <c r="K15" s="68"/>
      <c r="M15" s="68"/>
      <c r="N15" s="68"/>
      <c r="O15" s="68"/>
    </row>
    <row r="16" spans="1:16">
      <c r="A16" s="68"/>
      <c r="B16" s="332"/>
      <c r="C16" s="107" t="s">
        <v>77</v>
      </c>
      <c r="D16" s="90" t="s">
        <v>78</v>
      </c>
      <c r="E16" s="90"/>
      <c r="F16" s="90"/>
      <c r="G16" s="90"/>
      <c r="H16" s="90"/>
      <c r="I16" s="93"/>
      <c r="J16" s="68"/>
      <c r="K16" s="68"/>
      <c r="M16" s="68"/>
      <c r="N16" s="68"/>
      <c r="O16" s="68"/>
    </row>
    <row r="17" spans="1:16">
      <c r="A17" s="68"/>
      <c r="B17" s="333"/>
      <c r="C17" s="177"/>
      <c r="D17" s="460"/>
      <c r="E17" s="461"/>
      <c r="F17" s="461"/>
      <c r="G17" s="461"/>
      <c r="H17" s="461"/>
      <c r="I17" s="462"/>
      <c r="J17" s="68"/>
      <c r="K17" s="68"/>
      <c r="L17" s="72" t="str">
        <f>IF(N17="NG","その他の具体的な内容を入力してください/","")</f>
        <v/>
      </c>
      <c r="M17" s="68"/>
      <c r="N17" s="68" t="str">
        <f>IF(AND(B16="○",TRIM(D17)=""),"NG","OK")</f>
        <v>OK</v>
      </c>
      <c r="O17" s="68"/>
    </row>
    <row r="18" spans="1:16">
      <c r="A18" s="68"/>
      <c r="B18" s="68"/>
      <c r="C18" s="68"/>
      <c r="D18" s="68"/>
      <c r="E18" s="68"/>
      <c r="F18" s="68"/>
      <c r="G18" s="68"/>
      <c r="H18" s="68"/>
      <c r="I18" s="68"/>
      <c r="J18" s="68"/>
      <c r="K18" s="68"/>
      <c r="M18" s="68"/>
      <c r="N18" s="68"/>
      <c r="O18" s="68"/>
    </row>
    <row r="19" spans="1:16" ht="15.75" customHeight="1">
      <c r="A19" s="68"/>
      <c r="B19" s="174" t="s">
        <v>231</v>
      </c>
      <c r="C19" s="456" t="s">
        <v>1266</v>
      </c>
      <c r="D19" s="456"/>
      <c r="E19" s="456"/>
      <c r="F19" s="456"/>
      <c r="G19" s="456"/>
      <c r="H19" s="456"/>
      <c r="I19" s="456"/>
      <c r="J19" s="456"/>
      <c r="K19" s="194"/>
      <c r="M19" s="68"/>
      <c r="N19" s="68"/>
      <c r="O19" s="68"/>
    </row>
    <row r="20" spans="1:16">
      <c r="A20" s="68"/>
      <c r="B20" s="174"/>
      <c r="C20" s="456"/>
      <c r="D20" s="456"/>
      <c r="E20" s="456"/>
      <c r="F20" s="456"/>
      <c r="G20" s="456"/>
      <c r="H20" s="456"/>
      <c r="I20" s="456"/>
      <c r="J20" s="456"/>
      <c r="K20" s="194"/>
      <c r="M20" s="68"/>
      <c r="N20" s="68"/>
      <c r="O20" s="68"/>
    </row>
    <row r="21" spans="1:16">
      <c r="A21" s="68"/>
      <c r="B21" s="84" t="s">
        <v>43</v>
      </c>
      <c r="C21" s="3"/>
      <c r="D21" s="83"/>
      <c r="E21" s="83"/>
      <c r="F21" s="83"/>
      <c r="G21" s="83"/>
      <c r="H21" s="83"/>
      <c r="I21" s="83"/>
      <c r="J21" s="83"/>
      <c r="K21" s="83"/>
      <c r="L21" s="72" t="str">
        <f>IF(N21="NG","いずれかを選択してください/","")</f>
        <v>いずれかを選択してください/</v>
      </c>
      <c r="M21" s="83"/>
      <c r="N21" s="68" t="str">
        <f>IF(C21="","NG","OK")</f>
        <v>NG</v>
      </c>
      <c r="O21" s="68"/>
      <c r="P21" s="68"/>
    </row>
    <row r="22" spans="1:16">
      <c r="A22" s="68"/>
      <c r="B22" s="85" t="s">
        <v>44</v>
      </c>
      <c r="C22" s="86" t="s">
        <v>232</v>
      </c>
      <c r="D22" s="87"/>
      <c r="E22" s="88"/>
      <c r="F22" s="88"/>
      <c r="G22" s="93"/>
      <c r="H22" s="68"/>
      <c r="I22" s="68"/>
      <c r="J22" s="68"/>
      <c r="K22" s="68"/>
      <c r="M22" s="68"/>
      <c r="N22" s="68"/>
      <c r="O22" s="68"/>
      <c r="P22" s="68"/>
    </row>
    <row r="23" spans="1:16">
      <c r="A23" s="68"/>
      <c r="B23" s="85" t="s">
        <v>46</v>
      </c>
      <c r="C23" s="86" t="s">
        <v>233</v>
      </c>
      <c r="D23" s="87"/>
      <c r="E23" s="88"/>
      <c r="F23" s="88"/>
      <c r="G23" s="93"/>
      <c r="H23" s="68"/>
      <c r="I23" s="68"/>
      <c r="J23" s="68"/>
      <c r="K23" s="68"/>
      <c r="M23" s="68"/>
      <c r="N23" s="68"/>
      <c r="O23" s="68"/>
      <c r="P23" s="68"/>
    </row>
    <row r="24" spans="1:16">
      <c r="A24" s="68"/>
      <c r="B24" s="85" t="s">
        <v>48</v>
      </c>
      <c r="C24" s="86" t="s">
        <v>234</v>
      </c>
      <c r="D24" s="87"/>
      <c r="E24" s="88"/>
      <c r="F24" s="88"/>
      <c r="G24" s="93"/>
      <c r="H24" s="68"/>
      <c r="I24" s="68"/>
      <c r="J24" s="68"/>
      <c r="K24" s="68"/>
      <c r="M24" s="68"/>
      <c r="N24" s="68"/>
      <c r="O24" s="68"/>
      <c r="P24" s="68"/>
    </row>
    <row r="25" spans="1:16">
      <c r="A25" s="68"/>
      <c r="B25" s="424" t="s">
        <v>50</v>
      </c>
      <c r="C25" s="86" t="s">
        <v>235</v>
      </c>
      <c r="D25" s="87"/>
      <c r="E25" s="88"/>
      <c r="F25" s="88"/>
      <c r="G25" s="93"/>
      <c r="H25" s="68"/>
      <c r="I25" s="68"/>
      <c r="J25" s="68"/>
      <c r="K25" s="68"/>
      <c r="M25" s="68"/>
      <c r="N25" s="68"/>
      <c r="O25" s="68"/>
    </row>
    <row r="26" spans="1:16">
      <c r="A26" s="68"/>
      <c r="B26" s="457"/>
      <c r="C26" s="458"/>
      <c r="D26" s="458"/>
      <c r="E26" s="458"/>
      <c r="F26" s="458"/>
      <c r="G26" s="458"/>
      <c r="H26" s="68"/>
      <c r="I26" s="68"/>
      <c r="J26" s="68"/>
      <c r="K26" s="68"/>
      <c r="L26" s="72" t="str">
        <f>IF(N26="NG","その他の理由を入力してください/","")</f>
        <v/>
      </c>
      <c r="M26" s="68"/>
      <c r="N26" s="68" t="str">
        <f>IF(AND(C21=4,TRIM(C26)=""),"NG","OK")</f>
        <v>OK</v>
      </c>
      <c r="O26" s="68"/>
    </row>
    <row r="27" spans="1:16">
      <c r="B27" s="68"/>
      <c r="C27" s="68"/>
      <c r="D27" s="68"/>
      <c r="E27" s="68"/>
      <c r="F27" s="68"/>
      <c r="G27" s="68"/>
      <c r="H27" s="68"/>
      <c r="I27" s="68"/>
      <c r="J27" s="68"/>
    </row>
    <row r="28" spans="1:16">
      <c r="B28" s="178" t="s">
        <v>81</v>
      </c>
      <c r="O28" s="70"/>
    </row>
    <row r="29" spans="1:16">
      <c r="O29" s="70"/>
    </row>
    <row r="30" spans="1:16"/>
    <row r="31" spans="1:16"/>
    <row r="32" spans="1:16"/>
    <row r="33"/>
  </sheetData>
  <sheetProtection algorithmName="SHA-512" hashValue="z+QNWYPBir/BYP2/1QhWeVvoP0Ai2l8O2nYhkHl7Q+l6xhH/j4cm/HoKfoX2ky341JJY+Tu2GV221k7RMTMGAA==" saltValue="cxBP1MHcCR1jh3LhSz4cDQ==" spinCount="100000" sheet="1" objects="1" scenarios="1"/>
  <mergeCells count="6">
    <mergeCell ref="C19:J20"/>
    <mergeCell ref="B25:B26"/>
    <mergeCell ref="C26:G26"/>
    <mergeCell ref="C4:J5"/>
    <mergeCell ref="B16:B17"/>
    <mergeCell ref="D17:I17"/>
  </mergeCells>
  <phoneticPr fontId="2"/>
  <conditionalFormatting sqref="C26:G26">
    <cfRule type="expression" dxfId="38" priority="4">
      <formula>$C$21&lt;&gt;4</formula>
    </cfRule>
  </conditionalFormatting>
  <conditionalFormatting sqref="D17:I17">
    <cfRule type="expression" dxfId="37" priority="3">
      <formula>$B$16&lt;&gt;"○"</formula>
    </cfRule>
  </conditionalFormatting>
  <dataValidations count="2">
    <dataValidation type="list" allowBlank="1" showInputMessage="1" showErrorMessage="1" sqref="B7:B16" xr:uid="{3A2E28AF-B386-4053-9132-4F99E067923E}">
      <formula1>"○,　"</formula1>
    </dataValidation>
    <dataValidation type="list" allowBlank="1" showInputMessage="1" showErrorMessage="1" sqref="C21" xr:uid="{F1395480-30FA-463E-AE8F-B458B2909F70}">
      <formula1>"1,2,3,4"</formula1>
    </dataValidation>
  </dataValidations>
  <hyperlinks>
    <hyperlink ref="B28" location="基本情報!A1" display="⇒基本情報へ戻る" xr:uid="{1C9C1796-7197-4BFC-8847-547ABDE48C53}"/>
  </hyperlinks>
  <pageMargins left="0.7" right="0.7" top="0.75" bottom="0.75" header="0.3" footer="0.3"/>
  <pageSetup paperSize="9" orientation="portrait" r:id="rId1"/>
  <ignoredErrors>
    <ignoredError sqref="B22:B26 B18:J18 C7:J11 C16:J16 C17 J17 B5:J6 D4:J4 B20:J20 D19:J19 C13:J15 C12 E12:J1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C0C7C-1CBA-4105-B6EE-7595C01CA027}">
  <dimension ref="A1:R66"/>
  <sheetViews>
    <sheetView showGridLines="0" zoomScaleNormal="100" workbookViewId="0"/>
  </sheetViews>
  <sheetFormatPr defaultColWidth="0" defaultRowHeight="15.75" zeroHeight="1"/>
  <cols>
    <col min="1" max="1" width="3.625" style="74" customWidth="1"/>
    <col min="2" max="2" width="7.75" style="74" customWidth="1"/>
    <col min="3" max="3" width="5.625" style="74" customWidth="1"/>
    <col min="4" max="4" width="8.625" style="74" customWidth="1"/>
    <col min="5" max="5" width="7.125" style="74" customWidth="1"/>
    <col min="6" max="6" width="8.625" style="74" customWidth="1"/>
    <col min="7" max="7" width="15.75" style="74" customWidth="1"/>
    <col min="8" max="10" width="8.625" style="74" customWidth="1"/>
    <col min="11" max="11" width="23" style="74" customWidth="1"/>
    <col min="12" max="12" width="3.625" style="74" customWidth="1"/>
    <col min="13" max="13" width="40.625" style="72" customWidth="1"/>
    <col min="14" max="15" width="8.625" style="74" hidden="1" customWidth="1"/>
    <col min="16" max="18" width="0" style="70" hidden="1" customWidth="1"/>
    <col min="19" max="16384" width="8.625" style="70" hidden="1"/>
  </cols>
  <sheetData>
    <row r="1" spans="1:16">
      <c r="A1" s="68"/>
      <c r="B1" s="68"/>
      <c r="C1" s="68"/>
      <c r="D1" s="68"/>
      <c r="E1" s="68"/>
      <c r="F1" s="68"/>
      <c r="G1" s="68"/>
      <c r="H1" s="68"/>
      <c r="I1" s="68"/>
      <c r="J1" s="68"/>
      <c r="K1" s="68"/>
      <c r="L1" s="68"/>
      <c r="N1" s="68"/>
      <c r="O1" s="68" t="s">
        <v>1071</v>
      </c>
      <c r="P1" s="70" t="s">
        <v>40</v>
      </c>
    </row>
    <row r="2" spans="1:16" ht="16.5">
      <c r="A2" s="68"/>
      <c r="B2" s="216" t="s">
        <v>236</v>
      </c>
      <c r="C2" s="216"/>
      <c r="D2" s="216"/>
      <c r="E2" s="216"/>
      <c r="F2" s="216"/>
      <c r="G2" s="68"/>
      <c r="H2" s="68"/>
      <c r="I2" s="68"/>
      <c r="J2" s="68"/>
      <c r="K2" s="68"/>
      <c r="L2" s="68"/>
      <c r="N2" s="200"/>
      <c r="O2" s="200"/>
    </row>
    <row r="3" spans="1:16" ht="16.350000000000001" customHeight="1">
      <c r="A3" s="68"/>
      <c r="B3" s="463" t="s">
        <v>237</v>
      </c>
      <c r="C3" s="463"/>
      <c r="D3" s="463"/>
      <c r="E3" s="463"/>
      <c r="F3" s="463"/>
      <c r="G3" s="463"/>
      <c r="H3" s="463"/>
      <c r="I3" s="463"/>
      <c r="J3" s="463"/>
      <c r="K3" s="463"/>
      <c r="L3" s="68"/>
      <c r="N3" s="200"/>
      <c r="O3" s="200"/>
    </row>
    <row r="4" spans="1:16" ht="16.350000000000001" customHeight="1">
      <c r="A4" s="68"/>
      <c r="B4" s="463"/>
      <c r="C4" s="463"/>
      <c r="D4" s="463"/>
      <c r="E4" s="463"/>
      <c r="F4" s="463"/>
      <c r="G4" s="463"/>
      <c r="H4" s="463"/>
      <c r="I4" s="463"/>
      <c r="J4" s="463"/>
      <c r="K4" s="463"/>
      <c r="L4" s="68"/>
      <c r="N4" s="200"/>
      <c r="O4" s="200"/>
    </row>
    <row r="5" spans="1:16" ht="16.5">
      <c r="A5" s="68"/>
      <c r="B5" s="216"/>
      <c r="C5" s="216"/>
      <c r="D5" s="216"/>
      <c r="E5" s="216"/>
      <c r="F5" s="216"/>
      <c r="G5" s="68"/>
      <c r="H5" s="68"/>
      <c r="I5" s="68"/>
      <c r="J5" s="68"/>
      <c r="K5" s="68"/>
      <c r="L5" s="68"/>
      <c r="N5" s="200"/>
      <c r="O5" s="200"/>
    </row>
    <row r="6" spans="1:16" ht="15.75" customHeight="1">
      <c r="A6" s="68"/>
      <c r="B6" s="76" t="s">
        <v>238</v>
      </c>
      <c r="C6" s="456" t="s">
        <v>1267</v>
      </c>
      <c r="D6" s="456"/>
      <c r="E6" s="456"/>
      <c r="F6" s="456"/>
      <c r="G6" s="456"/>
      <c r="H6" s="456"/>
      <c r="I6" s="456"/>
      <c r="J6" s="456"/>
      <c r="K6" s="456"/>
      <c r="L6" s="68"/>
      <c r="N6" s="68"/>
      <c r="O6" s="68"/>
    </row>
    <row r="7" spans="1:16">
      <c r="A7" s="68"/>
      <c r="B7" s="84" t="s">
        <v>43</v>
      </c>
      <c r="C7" s="2"/>
      <c r="D7" s="194"/>
      <c r="E7" s="194"/>
      <c r="F7" s="194"/>
      <c r="G7" s="194"/>
      <c r="H7" s="194"/>
      <c r="I7" s="194"/>
      <c r="J7" s="194"/>
      <c r="K7" s="68"/>
      <c r="L7" s="68"/>
      <c r="M7" s="72" t="str">
        <f>IF(O7="NG","いずれかを選択してください/","")</f>
        <v>いずれかを選択してください/</v>
      </c>
      <c r="N7" s="180"/>
      <c r="O7" s="68" t="str">
        <f>IF(C7="","NG","OK")</f>
        <v>NG</v>
      </c>
      <c r="P7" s="70">
        <f>IF(C7=2,1,0)</f>
        <v>0</v>
      </c>
    </row>
    <row r="8" spans="1:16">
      <c r="A8" s="68"/>
      <c r="B8" s="85" t="s">
        <v>44</v>
      </c>
      <c r="C8" s="86" t="s">
        <v>239</v>
      </c>
      <c r="D8" s="217"/>
      <c r="E8" s="217"/>
      <c r="F8" s="217"/>
      <c r="G8" s="217"/>
      <c r="H8" s="195"/>
      <c r="I8" s="194"/>
      <c r="J8" s="194"/>
      <c r="K8" s="68"/>
      <c r="L8" s="68"/>
      <c r="N8" s="68"/>
      <c r="O8" s="68"/>
    </row>
    <row r="9" spans="1:16">
      <c r="A9" s="68"/>
      <c r="B9" s="85" t="s">
        <v>46</v>
      </c>
      <c r="C9" s="86" t="s">
        <v>240</v>
      </c>
      <c r="D9" s="217"/>
      <c r="E9" s="217"/>
      <c r="F9" s="217"/>
      <c r="G9" s="217"/>
      <c r="H9" s="195"/>
      <c r="I9" s="194"/>
      <c r="J9" s="194"/>
      <c r="K9" s="68"/>
      <c r="L9" s="68"/>
      <c r="N9" s="68"/>
      <c r="O9" s="68"/>
    </row>
    <row r="10" spans="1:16">
      <c r="A10" s="68"/>
      <c r="B10" s="68"/>
      <c r="C10" s="68"/>
      <c r="D10" s="68"/>
      <c r="E10" s="68"/>
      <c r="F10" s="68"/>
      <c r="G10" s="68"/>
      <c r="H10" s="68"/>
      <c r="I10" s="68"/>
      <c r="J10" s="68"/>
      <c r="K10" s="68"/>
      <c r="L10" s="68"/>
      <c r="N10" s="68"/>
      <c r="O10" s="68"/>
    </row>
    <row r="11" spans="1:16" ht="15.75" customHeight="1">
      <c r="A11" s="68"/>
      <c r="B11" s="76" t="s">
        <v>241</v>
      </c>
      <c r="C11" s="456" t="s">
        <v>1268</v>
      </c>
      <c r="D11" s="456"/>
      <c r="E11" s="456"/>
      <c r="F11" s="456"/>
      <c r="G11" s="456"/>
      <c r="H11" s="456"/>
      <c r="I11" s="456"/>
      <c r="J11" s="456"/>
      <c r="K11" s="456"/>
      <c r="L11" s="68"/>
      <c r="N11" s="68"/>
      <c r="O11" s="68"/>
    </row>
    <row r="12" spans="1:16">
      <c r="A12" s="68"/>
      <c r="B12" s="84" t="s">
        <v>43</v>
      </c>
      <c r="C12" s="2"/>
      <c r="D12" s="194"/>
      <c r="E12" s="194"/>
      <c r="F12" s="194"/>
      <c r="G12" s="194"/>
      <c r="H12" s="194"/>
      <c r="I12" s="194"/>
      <c r="J12" s="194"/>
      <c r="K12" s="68"/>
      <c r="L12" s="68"/>
      <c r="M12" s="72" t="str">
        <f>IF(O12="NG","いずれかを選択してください/","")</f>
        <v/>
      </c>
      <c r="N12" s="68"/>
      <c r="O12" s="68" t="str">
        <f>IF(AND(C7=1,C12=""),"NG","OK")</f>
        <v>OK</v>
      </c>
    </row>
    <row r="13" spans="1:16">
      <c r="A13" s="68"/>
      <c r="B13" s="85" t="s">
        <v>44</v>
      </c>
      <c r="C13" s="86" t="s">
        <v>242</v>
      </c>
      <c r="D13" s="217"/>
      <c r="E13" s="217"/>
      <c r="F13" s="217"/>
      <c r="G13" s="217"/>
      <c r="H13" s="195"/>
      <c r="I13" s="194"/>
      <c r="J13" s="194"/>
      <c r="K13" s="68"/>
      <c r="L13" s="68"/>
      <c r="N13" s="68"/>
      <c r="O13" s="68"/>
    </row>
    <row r="14" spans="1:16">
      <c r="A14" s="68"/>
      <c r="B14" s="85" t="s">
        <v>46</v>
      </c>
      <c r="C14" s="86" t="s">
        <v>243</v>
      </c>
      <c r="D14" s="217"/>
      <c r="E14" s="217"/>
      <c r="F14" s="217"/>
      <c r="G14" s="217"/>
      <c r="H14" s="195"/>
      <c r="I14" s="194"/>
      <c r="J14" s="194"/>
      <c r="K14" s="68"/>
      <c r="L14" s="68"/>
      <c r="N14" s="68"/>
      <c r="O14" s="68"/>
    </row>
    <row r="15" spans="1:16">
      <c r="B15" s="85" t="s">
        <v>48</v>
      </c>
      <c r="C15" s="86" t="s">
        <v>244</v>
      </c>
      <c r="D15" s="217"/>
      <c r="E15" s="217"/>
      <c r="F15" s="217"/>
      <c r="G15" s="217"/>
      <c r="H15" s="195"/>
      <c r="I15" s="194"/>
      <c r="J15" s="194"/>
      <c r="K15" s="68"/>
      <c r="L15" s="68"/>
    </row>
    <row r="16" spans="1:16">
      <c r="B16" s="68"/>
      <c r="C16" s="68"/>
      <c r="D16" s="68"/>
      <c r="E16" s="68"/>
      <c r="F16" s="68"/>
      <c r="G16" s="68"/>
      <c r="H16" s="68"/>
      <c r="I16" s="68"/>
      <c r="J16" s="68"/>
      <c r="K16" s="68"/>
      <c r="L16" s="68"/>
    </row>
    <row r="17" spans="1:15" ht="15.75" customHeight="1">
      <c r="B17" s="218" t="s">
        <v>245</v>
      </c>
      <c r="C17" s="456" t="s">
        <v>1285</v>
      </c>
      <c r="D17" s="456"/>
      <c r="E17" s="456"/>
      <c r="F17" s="456"/>
      <c r="G17" s="456"/>
      <c r="H17" s="456"/>
      <c r="I17" s="456"/>
      <c r="J17" s="456"/>
      <c r="K17" s="456"/>
      <c r="L17" s="68"/>
    </row>
    <row r="18" spans="1:15">
      <c r="B18" s="84"/>
      <c r="C18" s="219"/>
      <c r="D18" s="87"/>
      <c r="E18" s="87"/>
      <c r="F18" s="104"/>
      <c r="G18" s="86" t="s">
        <v>246</v>
      </c>
      <c r="H18" s="92" t="s">
        <v>247</v>
      </c>
      <c r="I18" s="70"/>
      <c r="J18" s="70"/>
      <c r="K18" s="70"/>
      <c r="L18" s="68"/>
    </row>
    <row r="19" spans="1:15">
      <c r="B19" s="220" t="s">
        <v>44</v>
      </c>
      <c r="C19" s="86" t="s">
        <v>248</v>
      </c>
      <c r="D19" s="90"/>
      <c r="E19" s="87"/>
      <c r="F19" s="104"/>
      <c r="G19" s="468"/>
      <c r="H19" s="468"/>
      <c r="I19" s="70"/>
      <c r="J19" s="70"/>
      <c r="K19" s="70"/>
      <c r="M19" s="72" t="str">
        <f>IF(O19="NG","保管場所の状態を入力してください/","")</f>
        <v/>
      </c>
      <c r="O19" s="70" t="str">
        <f>IF(AND(C7=1,OR(G19="",H19="")),"NG","OK")</f>
        <v>OK</v>
      </c>
    </row>
    <row r="20" spans="1:15">
      <c r="B20" s="220" t="s">
        <v>46</v>
      </c>
      <c r="C20" s="86" t="s">
        <v>249</v>
      </c>
      <c r="D20" s="90"/>
      <c r="E20" s="87"/>
      <c r="F20" s="104"/>
      <c r="G20" s="469"/>
      <c r="H20" s="469"/>
      <c r="I20" s="70"/>
      <c r="J20" s="70"/>
      <c r="K20" s="70"/>
      <c r="O20" s="70"/>
    </row>
    <row r="21" spans="1:15">
      <c r="B21" s="220" t="s">
        <v>48</v>
      </c>
      <c r="C21" s="86" t="s">
        <v>250</v>
      </c>
      <c r="D21" s="90"/>
      <c r="E21" s="87"/>
      <c r="F21" s="104"/>
      <c r="G21" s="469"/>
      <c r="H21" s="469"/>
      <c r="I21" s="70"/>
      <c r="K21" s="70"/>
      <c r="L21" s="68"/>
      <c r="O21" s="70"/>
    </row>
    <row r="22" spans="1:15" ht="15.75" customHeight="1">
      <c r="A22" s="68"/>
      <c r="B22" s="220" t="s">
        <v>50</v>
      </c>
      <c r="C22" s="86" t="s">
        <v>251</v>
      </c>
      <c r="D22" s="90"/>
      <c r="E22" s="87"/>
      <c r="F22" s="104"/>
      <c r="G22" s="469"/>
      <c r="H22" s="469"/>
      <c r="I22" s="70"/>
      <c r="J22" s="70"/>
      <c r="K22" s="70"/>
      <c r="L22" s="68"/>
      <c r="N22" s="68"/>
      <c r="O22" s="70"/>
    </row>
    <row r="23" spans="1:15">
      <c r="A23" s="68"/>
      <c r="B23" s="423" t="s">
        <v>52</v>
      </c>
      <c r="C23" s="115" t="s">
        <v>78</v>
      </c>
      <c r="D23" s="110"/>
      <c r="E23" s="117"/>
      <c r="F23" s="118"/>
      <c r="G23" s="469"/>
      <c r="H23" s="469"/>
      <c r="I23" s="70"/>
      <c r="J23" s="70"/>
      <c r="K23" s="70"/>
      <c r="L23" s="68"/>
      <c r="N23" s="68"/>
      <c r="O23" s="70"/>
    </row>
    <row r="24" spans="1:15">
      <c r="A24" s="68"/>
      <c r="B24" s="423"/>
      <c r="C24" s="464"/>
      <c r="D24" s="465"/>
      <c r="E24" s="465"/>
      <c r="F24" s="466"/>
      <c r="G24" s="470"/>
      <c r="H24" s="470"/>
      <c r="I24" s="70"/>
      <c r="J24" s="70"/>
      <c r="K24" s="70"/>
      <c r="L24" s="68"/>
      <c r="M24" s="72" t="str">
        <f>IF(O24="NG","その他の具体的な内容を入力してください/","")</f>
        <v/>
      </c>
      <c r="N24" s="68"/>
      <c r="O24" s="70" t="str">
        <f>IF(AND(C7=1,OR(G19=5,H19=5),C24=""),"NG","OK")</f>
        <v>OK</v>
      </c>
    </row>
    <row r="25" spans="1:15">
      <c r="B25" s="68"/>
      <c r="C25" s="68"/>
      <c r="D25" s="68"/>
      <c r="E25" s="68"/>
      <c r="F25" s="68"/>
      <c r="G25" s="68"/>
      <c r="H25" s="68"/>
      <c r="I25" s="68"/>
      <c r="J25" s="68"/>
      <c r="K25" s="68"/>
      <c r="L25" s="68"/>
      <c r="O25" s="70"/>
    </row>
    <row r="26" spans="1:15" ht="15.75" customHeight="1">
      <c r="A26" s="68"/>
      <c r="B26" s="76" t="s">
        <v>252</v>
      </c>
      <c r="C26" s="467" t="s">
        <v>1331</v>
      </c>
      <c r="D26" s="467"/>
      <c r="E26" s="467"/>
      <c r="F26" s="467"/>
      <c r="G26" s="467"/>
      <c r="H26" s="467"/>
      <c r="I26" s="467"/>
      <c r="J26" s="467"/>
      <c r="K26" s="467"/>
      <c r="L26" s="68"/>
      <c r="N26" s="68"/>
      <c r="O26" s="70"/>
    </row>
    <row r="27" spans="1:15">
      <c r="A27" s="68"/>
      <c r="B27" s="84" t="s">
        <v>43</v>
      </c>
      <c r="C27" s="83"/>
      <c r="D27" s="83"/>
      <c r="E27" s="83"/>
      <c r="F27" s="83"/>
      <c r="G27" s="68"/>
      <c r="H27" s="68"/>
      <c r="I27" s="68"/>
      <c r="J27" s="68"/>
      <c r="K27" s="68"/>
      <c r="L27" s="68"/>
      <c r="M27" s="72" t="str">
        <f>IF(O27="NG","いずれか一つ以上選択してください/","")</f>
        <v/>
      </c>
      <c r="N27" s="68"/>
      <c r="O27" s="68" t="str">
        <f>IF(AND(C7=1,COUNTIF(B28:B32,"○")=0),"NG","OK")</f>
        <v>OK</v>
      </c>
    </row>
    <row r="28" spans="1:15">
      <c r="A28" s="68"/>
      <c r="B28" s="5"/>
      <c r="C28" s="85" t="s">
        <v>44</v>
      </c>
      <c r="D28" s="90" t="s">
        <v>253</v>
      </c>
      <c r="E28" s="90"/>
      <c r="F28" s="90"/>
      <c r="G28" s="90"/>
      <c r="H28" s="90"/>
      <c r="I28" s="90"/>
      <c r="J28" s="90"/>
      <c r="K28" s="93"/>
      <c r="L28" s="68"/>
      <c r="N28" s="68"/>
      <c r="O28" s="68"/>
    </row>
    <row r="29" spans="1:15">
      <c r="A29" s="68"/>
      <c r="B29" s="5"/>
      <c r="C29" s="85" t="s">
        <v>46</v>
      </c>
      <c r="D29" s="90" t="s">
        <v>254</v>
      </c>
      <c r="E29" s="90"/>
      <c r="F29" s="90"/>
      <c r="G29" s="90"/>
      <c r="H29" s="90"/>
      <c r="I29" s="90"/>
      <c r="J29" s="90"/>
      <c r="K29" s="93"/>
      <c r="L29" s="68"/>
      <c r="N29" s="68"/>
      <c r="O29" s="68"/>
    </row>
    <row r="30" spans="1:15">
      <c r="A30" s="68"/>
      <c r="B30" s="5"/>
      <c r="C30" s="85" t="s">
        <v>48</v>
      </c>
      <c r="D30" s="90" t="s">
        <v>255</v>
      </c>
      <c r="E30" s="90"/>
      <c r="F30" s="90"/>
      <c r="G30" s="90"/>
      <c r="H30" s="90"/>
      <c r="I30" s="90"/>
      <c r="J30" s="90"/>
      <c r="K30" s="93"/>
      <c r="L30" s="68"/>
      <c r="N30" s="68"/>
      <c r="O30" s="68"/>
    </row>
    <row r="31" spans="1:15">
      <c r="A31" s="68"/>
      <c r="B31" s="5"/>
      <c r="C31" s="85" t="s">
        <v>50</v>
      </c>
      <c r="D31" s="90" t="s">
        <v>256</v>
      </c>
      <c r="E31" s="90"/>
      <c r="F31" s="90"/>
      <c r="G31" s="90"/>
      <c r="H31" s="90"/>
      <c r="I31" s="90"/>
      <c r="J31" s="90"/>
      <c r="K31" s="93"/>
      <c r="L31" s="68"/>
      <c r="N31" s="68"/>
      <c r="O31" s="68"/>
    </row>
    <row r="32" spans="1:15">
      <c r="A32" s="68"/>
      <c r="B32" s="332"/>
      <c r="C32" s="107" t="s">
        <v>257</v>
      </c>
      <c r="D32" s="101" t="s">
        <v>78</v>
      </c>
      <c r="E32" s="101"/>
      <c r="F32" s="101"/>
      <c r="G32" s="101"/>
      <c r="H32" s="90"/>
      <c r="I32" s="90"/>
      <c r="J32" s="90"/>
      <c r="K32" s="93"/>
      <c r="L32" s="68"/>
      <c r="N32" s="68"/>
      <c r="O32" s="68"/>
    </row>
    <row r="33" spans="1:18" ht="15" customHeight="1">
      <c r="A33" s="68"/>
      <c r="B33" s="333"/>
      <c r="C33" s="193"/>
      <c r="D33" s="471"/>
      <c r="E33" s="472"/>
      <c r="F33" s="472"/>
      <c r="G33" s="472"/>
      <c r="H33" s="472"/>
      <c r="I33" s="472"/>
      <c r="J33" s="472"/>
      <c r="K33" s="473"/>
      <c r="L33" s="68"/>
      <c r="M33" s="72" t="str">
        <f>IF(O33="NG","その他の内容を入力してください/","")</f>
        <v/>
      </c>
      <c r="N33" s="68"/>
      <c r="O33" s="68" t="str">
        <f>IF(AND(C7=1,B32="○",TRIM(D33)=""),"NG","OK")</f>
        <v>OK</v>
      </c>
    </row>
    <row r="34" spans="1:18">
      <c r="B34" s="68"/>
      <c r="C34" s="68"/>
      <c r="D34" s="68"/>
      <c r="E34" s="68"/>
      <c r="F34" s="68"/>
      <c r="G34" s="68"/>
      <c r="H34" s="68"/>
      <c r="I34" s="68"/>
      <c r="J34" s="68"/>
    </row>
    <row r="35" spans="1:18" ht="15.75" customHeight="1">
      <c r="A35" s="68"/>
      <c r="B35" s="76" t="s">
        <v>258</v>
      </c>
      <c r="C35" s="328" t="s">
        <v>1286</v>
      </c>
      <c r="D35" s="328"/>
      <c r="E35" s="328"/>
      <c r="F35" s="328"/>
      <c r="G35" s="328"/>
      <c r="H35" s="328"/>
      <c r="I35" s="328"/>
      <c r="J35" s="328"/>
      <c r="K35" s="328"/>
      <c r="L35" s="68"/>
      <c r="N35" s="68"/>
      <c r="O35" s="68"/>
      <c r="P35" s="68"/>
      <c r="Q35" s="68"/>
      <c r="R35" s="68"/>
    </row>
    <row r="36" spans="1:18" ht="15.75" customHeight="1">
      <c r="A36" s="68"/>
      <c r="B36" s="76"/>
      <c r="C36" s="174" t="s">
        <v>1289</v>
      </c>
      <c r="D36" s="83"/>
      <c r="E36" s="83"/>
      <c r="F36" s="83"/>
      <c r="G36" s="83"/>
      <c r="H36" s="83"/>
      <c r="I36" s="83"/>
      <c r="J36" s="83"/>
      <c r="K36" s="83"/>
      <c r="L36" s="68"/>
      <c r="N36" s="68"/>
      <c r="O36" s="68"/>
      <c r="P36" s="68"/>
      <c r="Q36" s="68"/>
      <c r="R36" s="68"/>
    </row>
    <row r="37" spans="1:18" ht="15.75" customHeight="1">
      <c r="A37" s="68"/>
      <c r="B37" s="76"/>
      <c r="C37" s="83"/>
      <c r="D37" s="83"/>
      <c r="E37" s="83"/>
      <c r="F37" s="83"/>
      <c r="G37" s="83"/>
      <c r="H37" s="83"/>
      <c r="I37" s="83"/>
      <c r="J37" s="83"/>
      <c r="K37" s="83"/>
      <c r="L37" s="68"/>
      <c r="N37" s="68"/>
      <c r="O37" s="68"/>
      <c r="P37" s="68"/>
      <c r="Q37" s="68"/>
      <c r="R37" s="68"/>
    </row>
    <row r="38" spans="1:18" ht="15.75" customHeight="1">
      <c r="A38" s="68"/>
      <c r="B38" s="68" t="s">
        <v>259</v>
      </c>
      <c r="C38" s="221"/>
      <c r="D38" s="275">
        <v>200</v>
      </c>
      <c r="E38" s="221" t="s">
        <v>260</v>
      </c>
      <c r="F38" s="275">
        <v>10</v>
      </c>
      <c r="G38" s="221" t="s">
        <v>261</v>
      </c>
      <c r="H38" s="275">
        <v>10</v>
      </c>
      <c r="I38" s="221" t="s">
        <v>262</v>
      </c>
      <c r="J38" s="275">
        <v>5</v>
      </c>
      <c r="K38" s="221" t="s">
        <v>263</v>
      </c>
      <c r="L38" s="68"/>
      <c r="N38" s="68"/>
      <c r="O38" s="68"/>
      <c r="P38" s="68"/>
      <c r="Q38" s="68"/>
      <c r="R38" s="68"/>
    </row>
    <row r="39" spans="1:18" ht="15.75" customHeight="1">
      <c r="A39" s="68"/>
      <c r="B39" s="76"/>
      <c r="C39" s="83"/>
      <c r="D39" s="83"/>
      <c r="E39" s="83"/>
      <c r="F39" s="83"/>
      <c r="G39" s="83"/>
      <c r="H39" s="83"/>
      <c r="I39" s="83"/>
      <c r="J39" s="83"/>
      <c r="K39" s="83"/>
      <c r="L39" s="68"/>
      <c r="N39" s="68"/>
      <c r="O39" s="68"/>
      <c r="P39" s="68"/>
      <c r="Q39" s="68"/>
      <c r="R39" s="68"/>
    </row>
    <row r="40" spans="1:18" ht="15.75" customHeight="1">
      <c r="A40" s="68"/>
      <c r="B40" s="70"/>
      <c r="C40" s="76">
        <v>1</v>
      </c>
      <c r="D40" s="270"/>
      <c r="E40" s="221" t="s">
        <v>260</v>
      </c>
      <c r="F40" s="270"/>
      <c r="G40" s="221" t="s">
        <v>261</v>
      </c>
      <c r="H40" s="270"/>
      <c r="I40" s="221" t="s">
        <v>262</v>
      </c>
      <c r="J40" s="270"/>
      <c r="K40" s="221" t="s">
        <v>263</v>
      </c>
      <c r="L40" s="68"/>
      <c r="M40" s="72" t="str">
        <f>IF(O40="NG","保管量・期間・面積を入力してください/","")</f>
        <v/>
      </c>
      <c r="N40" s="68"/>
      <c r="O40" s="68" t="str">
        <f>IF(AND(C7=1,SUM(D40:K44)=0),"NG","OK")</f>
        <v>OK</v>
      </c>
      <c r="P40" s="68"/>
      <c r="Q40" s="68"/>
      <c r="R40" s="68"/>
    </row>
    <row r="41" spans="1:18" ht="15.75" customHeight="1">
      <c r="A41" s="68"/>
      <c r="B41" s="70"/>
      <c r="C41" s="76">
        <v>2</v>
      </c>
      <c r="D41" s="270"/>
      <c r="E41" s="221" t="s">
        <v>260</v>
      </c>
      <c r="F41" s="270"/>
      <c r="G41" s="221" t="s">
        <v>261</v>
      </c>
      <c r="H41" s="270"/>
      <c r="I41" s="221" t="s">
        <v>262</v>
      </c>
      <c r="J41" s="270"/>
      <c r="K41" s="221" t="s">
        <v>263</v>
      </c>
      <c r="L41" s="68"/>
      <c r="N41" s="68"/>
      <c r="O41" s="68"/>
      <c r="P41" s="68"/>
      <c r="Q41" s="68"/>
      <c r="R41" s="68"/>
    </row>
    <row r="42" spans="1:18" ht="15.75" customHeight="1">
      <c r="A42" s="68"/>
      <c r="B42" s="70"/>
      <c r="C42" s="76">
        <v>3</v>
      </c>
      <c r="D42" s="270"/>
      <c r="E42" s="221" t="s">
        <v>260</v>
      </c>
      <c r="F42" s="270"/>
      <c r="G42" s="221" t="s">
        <v>261</v>
      </c>
      <c r="H42" s="270"/>
      <c r="I42" s="221" t="s">
        <v>262</v>
      </c>
      <c r="J42" s="270"/>
      <c r="K42" s="221" t="s">
        <v>263</v>
      </c>
      <c r="L42" s="68"/>
      <c r="N42" s="68"/>
      <c r="O42" s="68"/>
      <c r="P42" s="68"/>
      <c r="Q42" s="68"/>
      <c r="R42" s="68"/>
    </row>
    <row r="43" spans="1:18" ht="15.75" customHeight="1">
      <c r="A43" s="68"/>
      <c r="B43" s="70"/>
      <c r="C43" s="76">
        <v>4</v>
      </c>
      <c r="D43" s="270"/>
      <c r="E43" s="221" t="s">
        <v>260</v>
      </c>
      <c r="F43" s="270"/>
      <c r="G43" s="221" t="s">
        <v>261</v>
      </c>
      <c r="H43" s="270"/>
      <c r="I43" s="221" t="s">
        <v>262</v>
      </c>
      <c r="J43" s="270"/>
      <c r="K43" s="221" t="s">
        <v>263</v>
      </c>
      <c r="L43" s="68"/>
      <c r="N43" s="68"/>
      <c r="O43" s="68"/>
      <c r="P43" s="68"/>
      <c r="Q43" s="68"/>
      <c r="R43" s="68"/>
    </row>
    <row r="44" spans="1:18" ht="15.75" customHeight="1">
      <c r="A44" s="68"/>
      <c r="B44" s="70"/>
      <c r="C44" s="76">
        <v>5</v>
      </c>
      <c r="D44" s="270"/>
      <c r="E44" s="221" t="s">
        <v>260</v>
      </c>
      <c r="F44" s="270"/>
      <c r="G44" s="221" t="s">
        <v>261</v>
      </c>
      <c r="H44" s="270"/>
      <c r="I44" s="221" t="s">
        <v>262</v>
      </c>
      <c r="J44" s="270"/>
      <c r="K44" s="221" t="s">
        <v>263</v>
      </c>
      <c r="L44" s="68"/>
      <c r="N44" s="68"/>
      <c r="O44" s="68"/>
      <c r="P44" s="68"/>
      <c r="Q44" s="68"/>
      <c r="R44" s="68"/>
    </row>
    <row r="45" spans="1:18" ht="15.75" customHeight="1">
      <c r="A45" s="68"/>
      <c r="B45" s="76"/>
      <c r="C45" s="83"/>
      <c r="D45" s="83"/>
      <c r="E45" s="83"/>
      <c r="F45" s="83"/>
      <c r="G45" s="83"/>
      <c r="H45" s="83"/>
      <c r="I45" s="83"/>
      <c r="J45" s="83"/>
      <c r="K45" s="83"/>
      <c r="L45" s="68"/>
      <c r="N45" s="68"/>
      <c r="O45" s="68"/>
      <c r="P45" s="68"/>
      <c r="Q45" s="68"/>
      <c r="R45" s="68"/>
    </row>
    <row r="46" spans="1:18">
      <c r="B46" s="68"/>
      <c r="C46" s="68"/>
      <c r="D46" s="68"/>
      <c r="E46" s="68"/>
      <c r="F46" s="68"/>
      <c r="G46" s="68"/>
      <c r="H46" s="68"/>
      <c r="I46" s="68"/>
      <c r="J46" s="68"/>
    </row>
    <row r="47" spans="1:18" ht="15.75" customHeight="1">
      <c r="A47" s="68"/>
      <c r="B47" s="76" t="s">
        <v>264</v>
      </c>
      <c r="C47" s="467" t="s">
        <v>1269</v>
      </c>
      <c r="D47" s="467"/>
      <c r="E47" s="467"/>
      <c r="F47" s="467"/>
      <c r="G47" s="467"/>
      <c r="H47" s="467"/>
      <c r="I47" s="467"/>
      <c r="J47" s="467"/>
      <c r="K47" s="467"/>
      <c r="L47" s="68"/>
      <c r="N47" s="68"/>
      <c r="O47" s="68"/>
    </row>
    <row r="48" spans="1:18">
      <c r="A48" s="68"/>
      <c r="B48" s="84" t="s">
        <v>43</v>
      </c>
      <c r="C48" s="83"/>
      <c r="D48" s="83"/>
      <c r="E48" s="83"/>
      <c r="F48" s="83"/>
      <c r="G48" s="68"/>
      <c r="H48" s="68"/>
      <c r="I48" s="68"/>
      <c r="J48" s="68"/>
      <c r="K48" s="68"/>
      <c r="L48" s="68"/>
      <c r="M48" s="72" t="str">
        <f>IF(O48="NG","いずれか一つ以上選択してください/","")</f>
        <v/>
      </c>
      <c r="N48" s="68"/>
      <c r="O48" s="68" t="str">
        <f>IF(AND(C7=1,COUNTIF(B49:B57,"○")=0),"NG","OK")</f>
        <v>OK</v>
      </c>
    </row>
    <row r="49" spans="1:15">
      <c r="A49" s="68"/>
      <c r="B49" s="5"/>
      <c r="C49" s="85" t="s">
        <v>44</v>
      </c>
      <c r="D49" s="90" t="s">
        <v>265</v>
      </c>
      <c r="E49" s="90"/>
      <c r="F49" s="90"/>
      <c r="G49" s="90"/>
      <c r="H49" s="90"/>
      <c r="I49" s="93"/>
      <c r="J49" s="68"/>
      <c r="K49" s="68"/>
      <c r="L49" s="68"/>
      <c r="N49" s="68"/>
      <c r="O49" s="68"/>
    </row>
    <row r="50" spans="1:15">
      <c r="A50" s="68"/>
      <c r="B50" s="5"/>
      <c r="C50" s="85" t="s">
        <v>46</v>
      </c>
      <c r="D50" s="90" t="s">
        <v>266</v>
      </c>
      <c r="E50" s="90"/>
      <c r="F50" s="90"/>
      <c r="G50" s="90"/>
      <c r="H50" s="90"/>
      <c r="I50" s="93"/>
      <c r="J50" s="68"/>
      <c r="K50" s="68"/>
      <c r="L50" s="68"/>
      <c r="N50" s="68"/>
      <c r="O50" s="68"/>
    </row>
    <row r="51" spans="1:15">
      <c r="A51" s="68"/>
      <c r="B51" s="5"/>
      <c r="C51" s="85" t="s">
        <v>48</v>
      </c>
      <c r="D51" s="90" t="s">
        <v>267</v>
      </c>
      <c r="E51" s="90"/>
      <c r="F51" s="90"/>
      <c r="G51" s="90"/>
      <c r="H51" s="90"/>
      <c r="I51" s="93"/>
      <c r="J51" s="68"/>
      <c r="K51" s="68"/>
      <c r="L51" s="68"/>
      <c r="N51" s="68"/>
      <c r="O51" s="68"/>
    </row>
    <row r="52" spans="1:15" ht="15.75" customHeight="1">
      <c r="A52" s="68"/>
      <c r="B52" s="5"/>
      <c r="C52" s="85" t="s">
        <v>50</v>
      </c>
      <c r="D52" s="90" t="s">
        <v>268</v>
      </c>
      <c r="E52" s="90"/>
      <c r="F52" s="90"/>
      <c r="G52" s="90"/>
      <c r="H52" s="90"/>
      <c r="I52" s="93"/>
      <c r="J52" s="68"/>
      <c r="K52" s="68"/>
      <c r="L52" s="68"/>
      <c r="N52" s="68"/>
      <c r="O52" s="68"/>
    </row>
    <row r="53" spans="1:15">
      <c r="B53" s="5"/>
      <c r="C53" s="85" t="s">
        <v>52</v>
      </c>
      <c r="D53" s="90" t="s">
        <v>269</v>
      </c>
      <c r="E53" s="90"/>
      <c r="F53" s="90"/>
      <c r="G53" s="90"/>
      <c r="H53" s="90"/>
      <c r="I53" s="93"/>
    </row>
    <row r="54" spans="1:15">
      <c r="B54" s="5"/>
      <c r="C54" s="85" t="s">
        <v>54</v>
      </c>
      <c r="D54" s="90" t="s">
        <v>270</v>
      </c>
      <c r="E54" s="90"/>
      <c r="F54" s="90"/>
      <c r="G54" s="90"/>
      <c r="H54" s="90"/>
      <c r="I54" s="93"/>
    </row>
    <row r="55" spans="1:15">
      <c r="B55" s="5"/>
      <c r="C55" s="85" t="s">
        <v>71</v>
      </c>
      <c r="D55" s="90" t="s">
        <v>271</v>
      </c>
      <c r="E55" s="90"/>
      <c r="F55" s="90"/>
      <c r="G55" s="90"/>
      <c r="H55" s="90"/>
      <c r="I55" s="93"/>
      <c r="J55" s="68"/>
    </row>
    <row r="56" spans="1:15">
      <c r="B56" s="5"/>
      <c r="C56" s="85" t="s">
        <v>73</v>
      </c>
      <c r="D56" s="90" t="s">
        <v>272</v>
      </c>
      <c r="E56" s="90"/>
      <c r="F56" s="90"/>
      <c r="G56" s="90"/>
      <c r="H56" s="90"/>
      <c r="I56" s="93"/>
      <c r="J56" s="68"/>
    </row>
    <row r="57" spans="1:15">
      <c r="A57" s="68"/>
      <c r="B57" s="332"/>
      <c r="C57" s="107" t="s">
        <v>75</v>
      </c>
      <c r="D57" s="101" t="s">
        <v>78</v>
      </c>
      <c r="E57" s="101"/>
      <c r="F57" s="101"/>
      <c r="G57" s="101"/>
      <c r="H57" s="101"/>
      <c r="I57" s="93"/>
      <c r="J57" s="68"/>
      <c r="K57" s="68"/>
      <c r="L57" s="68"/>
      <c r="N57" s="68"/>
      <c r="O57" s="68"/>
    </row>
    <row r="58" spans="1:15">
      <c r="A58" s="68"/>
      <c r="B58" s="333"/>
      <c r="C58" s="193"/>
      <c r="D58" s="460"/>
      <c r="E58" s="461"/>
      <c r="F58" s="461"/>
      <c r="G58" s="461"/>
      <c r="H58" s="461"/>
      <c r="I58" s="462"/>
      <c r="J58" s="68"/>
      <c r="K58" s="68"/>
      <c r="L58" s="68"/>
      <c r="M58" s="72" t="str">
        <f>IF(O58="NG","その他の具体的な内容を入力してください/","")</f>
        <v/>
      </c>
      <c r="N58" s="68"/>
      <c r="O58" s="70" t="str">
        <f>IF(AND(C7=1,B57="○",D58=""),"NG","OK")</f>
        <v>OK</v>
      </c>
    </row>
    <row r="59" spans="1:15">
      <c r="B59" s="74" t="s">
        <v>194</v>
      </c>
    </row>
    <row r="60" spans="1:15">
      <c r="B60" s="68"/>
      <c r="C60" s="68"/>
      <c r="D60" s="68"/>
      <c r="E60" s="68"/>
      <c r="F60" s="68"/>
      <c r="G60" s="68"/>
      <c r="H60" s="68"/>
      <c r="I60" s="68"/>
      <c r="J60" s="68"/>
    </row>
    <row r="61" spans="1:15">
      <c r="B61" s="178" t="s">
        <v>81</v>
      </c>
    </row>
    <row r="62" spans="1:15"/>
    <row r="63" spans="1:15"/>
    <row r="64" spans="1:15"/>
    <row r="65"/>
    <row r="66"/>
  </sheetData>
  <sheetProtection algorithmName="SHA-512" hashValue="9wCtcAztfzd7dSZ1yibaRWJDMRz3oI5fJKGitTJicJI497Kk3sfZpdJbtxDuYFMthzVeCzM7TKLy5vAC9ZhPiA==" saltValue="L2giOLPRJRWo/k0puHy+1g==" spinCount="100000" sheet="1" objects="1" scenarios="1"/>
  <mergeCells count="15">
    <mergeCell ref="B57:B58"/>
    <mergeCell ref="D58:I58"/>
    <mergeCell ref="B32:B33"/>
    <mergeCell ref="C35:K35"/>
    <mergeCell ref="D33:K33"/>
    <mergeCell ref="C47:K47"/>
    <mergeCell ref="B3:K4"/>
    <mergeCell ref="C6:K6"/>
    <mergeCell ref="B23:B24"/>
    <mergeCell ref="C24:F24"/>
    <mergeCell ref="C26:K26"/>
    <mergeCell ref="C11:K11"/>
    <mergeCell ref="C17:K17"/>
    <mergeCell ref="G19:G24"/>
    <mergeCell ref="H19:H24"/>
  </mergeCells>
  <phoneticPr fontId="2"/>
  <conditionalFormatting sqref="A11:L59">
    <cfRule type="expression" dxfId="36" priority="1">
      <formula>$P$7=1</formula>
    </cfRule>
  </conditionalFormatting>
  <conditionalFormatting sqref="D58">
    <cfRule type="expression" dxfId="35" priority="10">
      <formula>$B$57&lt;&gt;"○"</formula>
    </cfRule>
  </conditionalFormatting>
  <conditionalFormatting sqref="D33:K33">
    <cfRule type="expression" dxfId="34" priority="9">
      <formula>$B$32&lt;&gt;"○"</formula>
    </cfRule>
  </conditionalFormatting>
  <dataValidations count="4">
    <dataValidation type="list" allowBlank="1" showInputMessage="1" showErrorMessage="1" sqref="B49:B57 B28:B32" xr:uid="{20B743AA-1F2B-457D-A696-8A4795C8A292}">
      <formula1>"○,　"</formula1>
    </dataValidation>
    <dataValidation type="list" allowBlank="1" showInputMessage="1" showErrorMessage="1" sqref="C7" xr:uid="{35A47102-C9BB-4559-8AA4-592ECDB2B2EE}">
      <formula1>"1,2"</formula1>
    </dataValidation>
    <dataValidation type="list" allowBlank="1" showInputMessage="1" showErrorMessage="1" sqref="C12" xr:uid="{1D99AC03-A701-4995-AD40-F980A1E902C7}">
      <formula1>"1,2,3"</formula1>
    </dataValidation>
    <dataValidation type="list" allowBlank="1" showInputMessage="1" showErrorMessage="1" sqref="G19:H24" xr:uid="{1EF27344-533D-40C9-B001-AF9E252DBD70}">
      <formula1>"1,2,3,4,5"</formula1>
    </dataValidation>
  </dataValidations>
  <hyperlinks>
    <hyperlink ref="B61" location="基本情報!A1" display="⇒基本情報へ戻る" xr:uid="{194EE900-2572-4D2E-927E-020DBFDA6B01}"/>
  </hyperlinks>
  <pageMargins left="0.7" right="0.7" top="0.75" bottom="0.75" header="0.3" footer="0.3"/>
  <pageSetup paperSize="9" scale="91" orientation="portrait" r:id="rId1"/>
  <colBreaks count="1" manualBreakCount="1">
    <brk id="12" max="1048575" man="1"/>
  </colBreaks>
  <ignoredErrors>
    <ignoredError sqref="B8:K10 B13:K16 B12 D12:K12 B25:K25 B34:K34 D32:G32 C33 B46:K46 C59:K59 C49:K54 J58:K58 B60:K60 D35:K35 B27:K27 D26:K26 B48:K48 D47:K47 C29 C30 E30:G30 D11:K11 C56:K57 C55 E55:K55 C28 E28:H28 E29:G2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4BA19-3483-4AC9-8B5D-08E5B2639A68}">
  <dimension ref="A1:S142"/>
  <sheetViews>
    <sheetView showGridLines="0" zoomScaleNormal="100" workbookViewId="0"/>
  </sheetViews>
  <sheetFormatPr defaultColWidth="0" defaultRowHeight="15.75" zeroHeight="1"/>
  <cols>
    <col min="1" max="1" width="3.625" style="74" customWidth="1"/>
    <col min="2" max="2" width="10.125" style="74" customWidth="1"/>
    <col min="3" max="4" width="5.625" style="74" customWidth="1"/>
    <col min="5" max="5" width="12.625" style="74" customWidth="1"/>
    <col min="6" max="6" width="6.125" style="74" customWidth="1"/>
    <col min="7" max="7" width="5.625" style="74" customWidth="1"/>
    <col min="8" max="8" width="6.125" style="74" customWidth="1"/>
    <col min="9" max="9" width="6.625" style="74" customWidth="1"/>
    <col min="10" max="10" width="8.625" style="74" customWidth="1"/>
    <col min="11" max="11" width="12.125" style="74" customWidth="1"/>
    <col min="12" max="14" width="6.125" style="74" customWidth="1"/>
    <col min="15" max="15" width="4.125" style="74" customWidth="1"/>
    <col min="16" max="16" width="3.625" style="74" customWidth="1"/>
    <col min="17" max="17" width="50.125" style="72" customWidth="1"/>
    <col min="18" max="19" width="0" style="70" hidden="1" customWidth="1"/>
    <col min="20" max="16384" width="8.625" style="70" hidden="1"/>
  </cols>
  <sheetData>
    <row r="1" spans="1:19">
      <c r="A1" s="68"/>
      <c r="B1" s="68"/>
      <c r="C1" s="68"/>
      <c r="D1" s="68"/>
      <c r="E1" s="68"/>
      <c r="F1" s="68"/>
      <c r="G1" s="68"/>
      <c r="H1" s="68"/>
      <c r="I1" s="68"/>
      <c r="J1" s="68"/>
      <c r="K1" s="68"/>
      <c r="L1" s="68"/>
      <c r="M1" s="68"/>
      <c r="N1" s="68"/>
      <c r="O1" s="68"/>
      <c r="P1" s="68"/>
      <c r="S1" s="70" t="s">
        <v>1071</v>
      </c>
    </row>
    <row r="2" spans="1:19">
      <c r="A2" s="200"/>
      <c r="B2" s="76" t="s">
        <v>273</v>
      </c>
      <c r="C2" s="68"/>
      <c r="D2" s="68"/>
      <c r="E2" s="68"/>
      <c r="F2" s="68"/>
      <c r="G2" s="68"/>
      <c r="H2" s="68"/>
      <c r="I2" s="68"/>
      <c r="J2" s="68"/>
      <c r="K2" s="68"/>
      <c r="L2" s="68"/>
      <c r="M2" s="68"/>
      <c r="N2" s="68"/>
      <c r="O2" s="68"/>
      <c r="P2" s="68"/>
    </row>
    <row r="3" spans="1:19">
      <c r="A3" s="200"/>
      <c r="B3" s="76"/>
      <c r="C3" s="68"/>
      <c r="D3" s="68"/>
      <c r="E3" s="68"/>
      <c r="F3" s="68"/>
      <c r="G3" s="68"/>
      <c r="H3" s="68"/>
      <c r="I3" s="68"/>
      <c r="J3" s="68"/>
      <c r="K3" s="68"/>
      <c r="L3" s="68"/>
      <c r="M3" s="68"/>
      <c r="N3" s="68"/>
      <c r="O3" s="68"/>
      <c r="P3" s="68"/>
    </row>
    <row r="4" spans="1:19">
      <c r="A4" s="68"/>
      <c r="B4" s="76" t="s">
        <v>274</v>
      </c>
      <c r="C4" s="456" t="s">
        <v>1287</v>
      </c>
      <c r="D4" s="456"/>
      <c r="E4" s="456"/>
      <c r="F4" s="456"/>
      <c r="G4" s="456"/>
      <c r="H4" s="456"/>
      <c r="I4" s="456"/>
      <c r="J4" s="456"/>
      <c r="K4" s="456"/>
      <c r="L4" s="456"/>
      <c r="M4" s="456"/>
      <c r="N4" s="456"/>
      <c r="O4" s="68"/>
      <c r="P4" s="68"/>
    </row>
    <row r="5" spans="1:19">
      <c r="A5" s="68"/>
      <c r="B5" s="70"/>
      <c r="C5" s="68" t="s">
        <v>275</v>
      </c>
      <c r="D5" s="68"/>
      <c r="E5" s="68"/>
      <c r="F5" s="68"/>
      <c r="G5" s="68"/>
      <c r="H5" s="68"/>
      <c r="I5" s="68"/>
      <c r="J5" s="68"/>
      <c r="K5" s="68"/>
      <c r="L5" s="68"/>
      <c r="M5" s="68"/>
      <c r="N5" s="68"/>
      <c r="O5" s="68"/>
      <c r="P5" s="68"/>
    </row>
    <row r="6" spans="1:19">
      <c r="A6" s="68"/>
      <c r="B6" s="70"/>
      <c r="C6" s="68" t="s">
        <v>276</v>
      </c>
      <c r="D6" s="68"/>
      <c r="E6" s="68"/>
      <c r="F6" s="68"/>
      <c r="G6" s="68"/>
      <c r="H6" s="68"/>
      <c r="I6" s="68"/>
      <c r="J6" s="68"/>
      <c r="K6" s="68"/>
      <c r="L6" s="68"/>
      <c r="M6" s="68"/>
      <c r="N6" s="68"/>
      <c r="O6" s="68"/>
      <c r="P6" s="68"/>
    </row>
    <row r="7" spans="1:19">
      <c r="A7" s="68"/>
      <c r="B7" s="70"/>
      <c r="C7" s="68" t="s">
        <v>277</v>
      </c>
      <c r="D7" s="68"/>
      <c r="E7" s="68"/>
      <c r="F7" s="68"/>
      <c r="G7" s="68"/>
      <c r="H7" s="68"/>
      <c r="I7" s="68"/>
      <c r="J7" s="68"/>
      <c r="K7" s="68"/>
      <c r="L7" s="68"/>
      <c r="M7" s="68"/>
      <c r="N7" s="68"/>
      <c r="O7" s="68"/>
      <c r="P7" s="68"/>
    </row>
    <row r="8" spans="1:19">
      <c r="A8" s="68"/>
      <c r="B8" s="70"/>
      <c r="C8" s="68" t="s">
        <v>278</v>
      </c>
      <c r="D8" s="68"/>
      <c r="E8" s="68"/>
      <c r="F8" s="68"/>
      <c r="G8" s="68"/>
      <c r="H8" s="68"/>
      <c r="I8" s="68"/>
      <c r="J8" s="68"/>
      <c r="K8" s="68"/>
      <c r="L8" s="68"/>
      <c r="M8" s="68"/>
      <c r="N8" s="68"/>
      <c r="O8" s="68"/>
      <c r="P8" s="68"/>
    </row>
    <row r="9" spans="1:19">
      <c r="A9" s="68"/>
      <c r="B9" s="70"/>
      <c r="C9" s="68" t="s">
        <v>279</v>
      </c>
      <c r="D9" s="68"/>
      <c r="E9" s="68"/>
      <c r="F9" s="68"/>
      <c r="G9" s="68"/>
      <c r="H9" s="68"/>
      <c r="I9" s="68"/>
      <c r="J9" s="68"/>
      <c r="K9" s="68"/>
      <c r="L9" s="68"/>
      <c r="M9" s="68"/>
      <c r="N9" s="68"/>
      <c r="O9" s="68"/>
      <c r="P9" s="68"/>
    </row>
    <row r="10" spans="1:19">
      <c r="A10" s="68"/>
      <c r="B10" s="68"/>
      <c r="C10" s="68"/>
      <c r="D10" s="68"/>
      <c r="E10" s="68"/>
      <c r="F10" s="68"/>
      <c r="G10" s="68"/>
      <c r="H10" s="68"/>
      <c r="I10" s="68"/>
      <c r="J10" s="68"/>
      <c r="K10" s="68"/>
      <c r="L10" s="68"/>
      <c r="M10" s="68"/>
      <c r="N10" s="68"/>
      <c r="O10" s="68"/>
      <c r="P10" s="68"/>
    </row>
    <row r="11" spans="1:19">
      <c r="A11" s="68"/>
      <c r="B11" s="68"/>
      <c r="C11" s="201" t="s">
        <v>280</v>
      </c>
      <c r="D11" s="485" t="s">
        <v>281</v>
      </c>
      <c r="E11" s="486"/>
      <c r="F11" s="488" t="s">
        <v>282</v>
      </c>
      <c r="G11" s="488"/>
      <c r="H11" s="488"/>
      <c r="I11" s="488"/>
      <c r="J11" s="488" t="s">
        <v>283</v>
      </c>
      <c r="K11" s="488"/>
      <c r="L11" s="488"/>
      <c r="M11" s="68"/>
      <c r="N11" s="70"/>
      <c r="O11" s="70"/>
      <c r="P11" s="70"/>
    </row>
    <row r="12" spans="1:19">
      <c r="A12" s="68"/>
      <c r="B12" s="68"/>
      <c r="C12" s="202" t="s">
        <v>284</v>
      </c>
      <c r="D12" s="482"/>
      <c r="E12" s="483"/>
      <c r="F12" s="203" t="s">
        <v>285</v>
      </c>
      <c r="G12" s="474"/>
      <c r="H12" s="474"/>
      <c r="I12" s="204" t="s">
        <v>195</v>
      </c>
      <c r="J12" s="205" t="s">
        <v>285</v>
      </c>
      <c r="K12" s="206" t="str">
        <f>IFERROR(G12/$G$18*100,"")</f>
        <v/>
      </c>
      <c r="L12" s="207" t="s">
        <v>286</v>
      </c>
      <c r="M12" s="68"/>
      <c r="N12" s="70"/>
      <c r="O12" s="70"/>
      <c r="P12" s="70"/>
      <c r="Q12" s="72" t="str">
        <f>IF(S12="NG","排出枚数を入力してください/","")</f>
        <v>排出枚数を入力してください/</v>
      </c>
      <c r="S12" s="70" t="str">
        <f>IF(COUNTA(G12:H16)=0,"NG","OK")</f>
        <v>NG</v>
      </c>
    </row>
    <row r="13" spans="1:19">
      <c r="A13" s="68"/>
      <c r="B13" s="68"/>
      <c r="C13" s="202" t="s">
        <v>287</v>
      </c>
      <c r="D13" s="482"/>
      <c r="E13" s="483"/>
      <c r="F13" s="203" t="s">
        <v>285</v>
      </c>
      <c r="G13" s="474"/>
      <c r="H13" s="474"/>
      <c r="I13" s="204" t="s">
        <v>195</v>
      </c>
      <c r="J13" s="205" t="s">
        <v>285</v>
      </c>
      <c r="K13" s="206" t="str">
        <f t="shared" ref="K13:K16" si="0">IFERROR(G13/$G$18*100,"")</f>
        <v/>
      </c>
      <c r="L13" s="207" t="s">
        <v>286</v>
      </c>
      <c r="M13" s="68"/>
      <c r="N13" s="70"/>
      <c r="O13" s="70"/>
      <c r="P13" s="70"/>
    </row>
    <row r="14" spans="1:19">
      <c r="A14" s="68"/>
      <c r="B14" s="68"/>
      <c r="C14" s="202" t="s">
        <v>288</v>
      </c>
      <c r="D14" s="482"/>
      <c r="E14" s="483"/>
      <c r="F14" s="203" t="s">
        <v>285</v>
      </c>
      <c r="G14" s="474"/>
      <c r="H14" s="474"/>
      <c r="I14" s="204" t="s">
        <v>195</v>
      </c>
      <c r="J14" s="205" t="s">
        <v>285</v>
      </c>
      <c r="K14" s="206" t="str">
        <f t="shared" si="0"/>
        <v/>
      </c>
      <c r="L14" s="207" t="s">
        <v>286</v>
      </c>
      <c r="M14" s="68"/>
      <c r="N14" s="70"/>
      <c r="O14" s="70"/>
      <c r="P14" s="70"/>
    </row>
    <row r="15" spans="1:19">
      <c r="A15" s="68"/>
      <c r="B15" s="68"/>
      <c r="C15" s="202" t="s">
        <v>289</v>
      </c>
      <c r="D15" s="482"/>
      <c r="E15" s="483"/>
      <c r="F15" s="203" t="s">
        <v>285</v>
      </c>
      <c r="G15" s="474"/>
      <c r="H15" s="474"/>
      <c r="I15" s="204" t="s">
        <v>195</v>
      </c>
      <c r="J15" s="205" t="s">
        <v>285</v>
      </c>
      <c r="K15" s="206" t="str">
        <f t="shared" si="0"/>
        <v/>
      </c>
      <c r="L15" s="207" t="s">
        <v>286</v>
      </c>
      <c r="M15" s="68"/>
      <c r="N15" s="70"/>
      <c r="O15" s="70"/>
      <c r="P15" s="70"/>
    </row>
    <row r="16" spans="1:19">
      <c r="A16" s="68"/>
      <c r="B16" s="68"/>
      <c r="C16" s="202" t="s">
        <v>290</v>
      </c>
      <c r="D16" s="482"/>
      <c r="E16" s="483"/>
      <c r="F16" s="203" t="s">
        <v>285</v>
      </c>
      <c r="G16" s="474"/>
      <c r="H16" s="474"/>
      <c r="I16" s="204" t="s">
        <v>195</v>
      </c>
      <c r="J16" s="205" t="s">
        <v>285</v>
      </c>
      <c r="K16" s="206" t="str">
        <f t="shared" si="0"/>
        <v/>
      </c>
      <c r="L16" s="207" t="s">
        <v>286</v>
      </c>
      <c r="M16" s="68"/>
      <c r="N16" s="70"/>
      <c r="O16" s="70"/>
      <c r="P16" s="70"/>
    </row>
    <row r="17" spans="1:19">
      <c r="A17" s="68"/>
      <c r="B17" s="68"/>
      <c r="C17" s="208" t="s">
        <v>191</v>
      </c>
      <c r="D17" s="475" t="s">
        <v>291</v>
      </c>
      <c r="E17" s="484"/>
      <c r="F17" s="203" t="s">
        <v>285</v>
      </c>
      <c r="G17" s="487">
        <f>G18-SUM(G12:H16)</f>
        <v>0</v>
      </c>
      <c r="H17" s="487"/>
      <c r="I17" s="204" t="s">
        <v>195</v>
      </c>
      <c r="J17" s="205" t="s">
        <v>285</v>
      </c>
      <c r="K17" s="206" t="str">
        <f>IFERROR(G17/$G$18*100,"")</f>
        <v/>
      </c>
      <c r="L17" s="207" t="s">
        <v>286</v>
      </c>
      <c r="M17" s="68"/>
      <c r="N17" s="70"/>
      <c r="O17" s="70"/>
      <c r="P17" s="70"/>
      <c r="Q17" s="72" t="str">
        <f>IF(S17="NG","その他の枚数が0より小さくなっています。確認してください/","")</f>
        <v/>
      </c>
      <c r="S17" s="70" t="str">
        <f>IF(G17&lt;0,"NG","OK")</f>
        <v>OK</v>
      </c>
    </row>
    <row r="18" spans="1:19">
      <c r="A18" s="68"/>
      <c r="B18" s="68"/>
      <c r="C18" s="209" t="s">
        <v>292</v>
      </c>
      <c r="D18" s="475"/>
      <c r="E18" s="476"/>
      <c r="F18" s="210"/>
      <c r="G18" s="474"/>
      <c r="H18" s="474"/>
      <c r="I18" s="198" t="s">
        <v>195</v>
      </c>
      <c r="J18" s="475"/>
      <c r="K18" s="476"/>
      <c r="L18" s="211"/>
      <c r="M18" s="68"/>
      <c r="N18" s="70"/>
      <c r="O18" s="70"/>
      <c r="P18" s="70"/>
      <c r="Q18" s="72" t="str">
        <f>IF(S18="NG","排出枚数の合計を入力してください/","")</f>
        <v>排出枚数の合計を入力してください/</v>
      </c>
      <c r="S18" s="70" t="str">
        <f>IF(G18="","NG","OK")</f>
        <v>NG</v>
      </c>
    </row>
    <row r="19" spans="1:19"/>
    <row r="20" spans="1:19">
      <c r="C20" s="68"/>
      <c r="D20" s="70"/>
      <c r="E20" s="68"/>
      <c r="F20" s="68"/>
      <c r="G20" s="68"/>
      <c r="H20" s="68"/>
      <c r="I20" s="68"/>
      <c r="J20" s="68"/>
      <c r="K20" s="68"/>
    </row>
    <row r="21" spans="1:19">
      <c r="B21" s="76" t="s">
        <v>293</v>
      </c>
      <c r="C21" s="456" t="s">
        <v>1288</v>
      </c>
      <c r="D21" s="456"/>
      <c r="E21" s="456"/>
      <c r="F21" s="456"/>
      <c r="G21" s="456"/>
      <c r="H21" s="456"/>
      <c r="I21" s="456"/>
      <c r="J21" s="456"/>
      <c r="K21" s="456"/>
      <c r="L21" s="456"/>
      <c r="M21" s="456"/>
      <c r="N21" s="456"/>
    </row>
    <row r="22" spans="1:19">
      <c r="C22" s="68" t="s">
        <v>294</v>
      </c>
      <c r="D22" s="68"/>
      <c r="E22" s="68"/>
      <c r="F22" s="68"/>
      <c r="G22" s="68"/>
      <c r="H22" s="68"/>
      <c r="I22" s="68"/>
      <c r="J22" s="68"/>
      <c r="K22" s="68"/>
      <c r="L22" s="68"/>
    </row>
    <row r="23" spans="1:19">
      <c r="C23" s="68" t="s">
        <v>295</v>
      </c>
      <c r="D23" s="68"/>
      <c r="E23" s="68"/>
      <c r="F23" s="68"/>
      <c r="G23" s="68"/>
      <c r="H23" s="68"/>
      <c r="I23" s="68"/>
      <c r="J23" s="68"/>
      <c r="K23" s="68"/>
      <c r="L23" s="68"/>
    </row>
    <row r="24" spans="1:19" ht="15.75" customHeight="1">
      <c r="C24" s="68" t="s">
        <v>296</v>
      </c>
      <c r="D24" s="68"/>
      <c r="E24" s="68"/>
      <c r="F24" s="68"/>
      <c r="G24" s="68"/>
      <c r="H24" s="68"/>
      <c r="I24" s="68"/>
      <c r="J24" s="68"/>
      <c r="K24" s="68"/>
      <c r="L24" s="68"/>
      <c r="M24" s="70"/>
      <c r="N24" s="70"/>
    </row>
    <row r="25" spans="1:19">
      <c r="C25" s="480" t="s">
        <v>297</v>
      </c>
      <c r="D25" s="480"/>
      <c r="E25" s="493" t="s">
        <v>298</v>
      </c>
      <c r="F25" s="455" t="s">
        <v>299</v>
      </c>
      <c r="G25" s="455"/>
      <c r="H25" s="455"/>
      <c r="I25" s="455"/>
      <c r="J25" s="455"/>
      <c r="K25" s="455"/>
      <c r="L25" s="455"/>
      <c r="M25" s="477" t="s">
        <v>300</v>
      </c>
      <c r="N25" s="478"/>
      <c r="O25" s="70"/>
    </row>
    <row r="26" spans="1:19">
      <c r="C26" s="480"/>
      <c r="D26" s="480"/>
      <c r="E26" s="493"/>
      <c r="F26" s="86" t="s">
        <v>301</v>
      </c>
      <c r="G26" s="90"/>
      <c r="H26" s="90"/>
      <c r="I26" s="90"/>
      <c r="J26" s="90"/>
      <c r="K26" s="90"/>
      <c r="L26" s="143"/>
      <c r="M26" s="57"/>
      <c r="N26" s="92" t="s">
        <v>196</v>
      </c>
      <c r="O26" s="70"/>
      <c r="Q26" s="72" t="str">
        <f>IF(S26="NG","排出量を入力してください/","")</f>
        <v>排出量を入力してください/</v>
      </c>
      <c r="S26" s="70" t="str">
        <f>IF(COUNTA(M26:M28,M30:M31,M33:M41,M43,M46:M50,M53:M56)=0,"NG","OK")</f>
        <v>NG</v>
      </c>
    </row>
    <row r="27" spans="1:19">
      <c r="C27" s="480"/>
      <c r="D27" s="480"/>
      <c r="E27" s="493"/>
      <c r="F27" s="86" t="s">
        <v>302</v>
      </c>
      <c r="G27" s="90"/>
      <c r="H27" s="90"/>
      <c r="I27" s="90"/>
      <c r="J27" s="90"/>
      <c r="K27" s="90"/>
      <c r="L27" s="143"/>
      <c r="M27" s="57"/>
      <c r="N27" s="92" t="s">
        <v>196</v>
      </c>
      <c r="O27" s="70"/>
    </row>
    <row r="28" spans="1:19">
      <c r="C28" s="480"/>
      <c r="D28" s="480"/>
      <c r="E28" s="493"/>
      <c r="F28" s="86" t="s">
        <v>303</v>
      </c>
      <c r="G28" s="90"/>
      <c r="H28" s="90"/>
      <c r="I28" s="90"/>
      <c r="J28" s="90"/>
      <c r="K28" s="90"/>
      <c r="L28" s="143"/>
      <c r="M28" s="57"/>
      <c r="N28" s="92" t="s">
        <v>196</v>
      </c>
      <c r="O28" s="70"/>
    </row>
    <row r="29" spans="1:19">
      <c r="C29" s="480"/>
      <c r="D29" s="480"/>
      <c r="E29" s="493"/>
      <c r="F29" s="99" t="s">
        <v>304</v>
      </c>
      <c r="G29" s="68"/>
      <c r="H29" s="68"/>
      <c r="I29" s="68"/>
      <c r="J29" s="68"/>
      <c r="K29" s="68"/>
      <c r="L29" s="143"/>
      <c r="M29" s="213">
        <f>SUM(M30:M31)</f>
        <v>0</v>
      </c>
      <c r="N29" s="92" t="s">
        <v>196</v>
      </c>
      <c r="O29" s="70"/>
    </row>
    <row r="30" spans="1:19">
      <c r="C30" s="480"/>
      <c r="D30" s="480"/>
      <c r="E30" s="493"/>
      <c r="F30" s="99"/>
      <c r="G30" s="86" t="s">
        <v>305</v>
      </c>
      <c r="H30" s="90"/>
      <c r="I30" s="90"/>
      <c r="J30" s="90"/>
      <c r="K30" s="90"/>
      <c r="L30" s="143"/>
      <c r="M30" s="57"/>
      <c r="N30" s="92" t="s">
        <v>196</v>
      </c>
      <c r="O30" s="70"/>
    </row>
    <row r="31" spans="1:19">
      <c r="C31" s="480"/>
      <c r="D31" s="480"/>
      <c r="E31" s="493"/>
      <c r="F31" s="115"/>
      <c r="G31" s="86" t="s">
        <v>654</v>
      </c>
      <c r="H31" s="90"/>
      <c r="I31" s="90"/>
      <c r="J31" s="90"/>
      <c r="K31" s="90"/>
      <c r="L31" s="143"/>
      <c r="M31" s="57"/>
      <c r="N31" s="92" t="s">
        <v>196</v>
      </c>
      <c r="O31" s="70"/>
    </row>
    <row r="32" spans="1:19">
      <c r="C32" s="480"/>
      <c r="D32" s="480"/>
      <c r="E32" s="493"/>
      <c r="F32" s="99" t="s">
        <v>306</v>
      </c>
      <c r="G32" s="68"/>
      <c r="H32" s="68"/>
      <c r="I32" s="68"/>
      <c r="J32" s="68"/>
      <c r="K32" s="68"/>
      <c r="L32" s="143"/>
      <c r="M32" s="213">
        <f>SUM(M33:M41)</f>
        <v>0</v>
      </c>
      <c r="N32" s="92" t="s">
        <v>196</v>
      </c>
      <c r="O32" s="70"/>
    </row>
    <row r="33" spans="2:19">
      <c r="C33" s="480"/>
      <c r="D33" s="480"/>
      <c r="E33" s="493"/>
      <c r="F33" s="99"/>
      <c r="G33" s="86" t="s">
        <v>307</v>
      </c>
      <c r="H33" s="90"/>
      <c r="I33" s="90"/>
      <c r="J33" s="90"/>
      <c r="K33" s="90"/>
      <c r="L33" s="143"/>
      <c r="M33" s="57"/>
      <c r="N33" s="92" t="s">
        <v>196</v>
      </c>
      <c r="O33" s="70"/>
    </row>
    <row r="34" spans="2:19">
      <c r="C34" s="480"/>
      <c r="D34" s="480"/>
      <c r="E34" s="493"/>
      <c r="F34" s="99"/>
      <c r="G34" s="86" t="s">
        <v>308</v>
      </c>
      <c r="H34" s="90"/>
      <c r="I34" s="90"/>
      <c r="J34" s="90"/>
      <c r="K34" s="90"/>
      <c r="L34" s="143"/>
      <c r="M34" s="57"/>
      <c r="N34" s="92" t="s">
        <v>196</v>
      </c>
      <c r="O34" s="70"/>
    </row>
    <row r="35" spans="2:19">
      <c r="C35" s="480"/>
      <c r="D35" s="480"/>
      <c r="E35" s="493"/>
      <c r="F35" s="99"/>
      <c r="G35" s="86" t="s">
        <v>309</v>
      </c>
      <c r="H35" s="90"/>
      <c r="I35" s="90"/>
      <c r="J35" s="90"/>
      <c r="K35" s="90"/>
      <c r="L35" s="143"/>
      <c r="M35" s="57"/>
      <c r="N35" s="92" t="s">
        <v>196</v>
      </c>
      <c r="O35" s="70"/>
    </row>
    <row r="36" spans="2:19">
      <c r="C36" s="480"/>
      <c r="D36" s="480"/>
      <c r="E36" s="493"/>
      <c r="F36" s="99"/>
      <c r="G36" s="86" t="s">
        <v>310</v>
      </c>
      <c r="H36" s="90"/>
      <c r="I36" s="90"/>
      <c r="J36" s="90"/>
      <c r="K36" s="90"/>
      <c r="L36" s="143"/>
      <c r="M36" s="57"/>
      <c r="N36" s="92" t="s">
        <v>196</v>
      </c>
      <c r="O36" s="70"/>
    </row>
    <row r="37" spans="2:19">
      <c r="C37" s="480"/>
      <c r="D37" s="480"/>
      <c r="E37" s="493"/>
      <c r="F37" s="99"/>
      <c r="G37" s="86" t="s">
        <v>311</v>
      </c>
      <c r="H37" s="90"/>
      <c r="I37" s="90"/>
      <c r="J37" s="90"/>
      <c r="K37" s="90"/>
      <c r="L37" s="143"/>
      <c r="M37" s="57"/>
      <c r="N37" s="92" t="s">
        <v>196</v>
      </c>
      <c r="O37" s="70"/>
    </row>
    <row r="38" spans="2:19">
      <c r="C38" s="480"/>
      <c r="D38" s="480"/>
      <c r="E38" s="493"/>
      <c r="F38" s="99"/>
      <c r="G38" s="86" t="s">
        <v>312</v>
      </c>
      <c r="H38" s="90"/>
      <c r="I38" s="90"/>
      <c r="J38" s="90"/>
      <c r="K38" s="90"/>
      <c r="L38" s="143"/>
      <c r="M38" s="57"/>
      <c r="N38" s="92" t="s">
        <v>196</v>
      </c>
      <c r="O38" s="70"/>
    </row>
    <row r="39" spans="2:19">
      <c r="C39" s="480"/>
      <c r="D39" s="480"/>
      <c r="E39" s="493"/>
      <c r="F39" s="99"/>
      <c r="G39" s="86" t="s">
        <v>313</v>
      </c>
      <c r="H39" s="90"/>
      <c r="I39" s="90"/>
      <c r="J39" s="90"/>
      <c r="K39" s="90"/>
      <c r="L39" s="143"/>
      <c r="M39" s="57"/>
      <c r="N39" s="92" t="s">
        <v>196</v>
      </c>
      <c r="O39" s="70"/>
    </row>
    <row r="40" spans="2:19">
      <c r="C40" s="480"/>
      <c r="D40" s="480"/>
      <c r="E40" s="493"/>
      <c r="F40" s="99"/>
      <c r="G40" s="86" t="s">
        <v>314</v>
      </c>
      <c r="H40" s="90"/>
      <c r="I40" s="90"/>
      <c r="J40" s="90"/>
      <c r="K40" s="90"/>
      <c r="L40" s="143"/>
      <c r="M40" s="57"/>
      <c r="N40" s="92" t="s">
        <v>196</v>
      </c>
      <c r="O40" s="70"/>
    </row>
    <row r="41" spans="2:19">
      <c r="B41" s="68"/>
      <c r="C41" s="480"/>
      <c r="D41" s="480"/>
      <c r="E41" s="493"/>
      <c r="F41" s="99"/>
      <c r="G41" s="86" t="s">
        <v>315</v>
      </c>
      <c r="H41" s="90"/>
      <c r="I41" s="90"/>
      <c r="J41" s="90"/>
      <c r="K41" s="90"/>
      <c r="L41" s="143"/>
      <c r="M41" s="57"/>
      <c r="N41" s="92" t="s">
        <v>196</v>
      </c>
      <c r="O41" s="70"/>
      <c r="Q41" s="72" t="str">
        <f>IF(S41="NG","ガラスのその他の内容を入力してください/","")</f>
        <v/>
      </c>
      <c r="S41" s="70" t="str">
        <f>IF(AND(M41&lt;&gt;"",TRIM(G42)=""),"NG","OK")</f>
        <v>OK</v>
      </c>
    </row>
    <row r="42" spans="2:19">
      <c r="B42" s="68"/>
      <c r="C42" s="480"/>
      <c r="D42" s="480"/>
      <c r="E42" s="493"/>
      <c r="F42" s="99"/>
      <c r="G42" s="479"/>
      <c r="H42" s="479"/>
      <c r="I42" s="479"/>
      <c r="J42" s="479"/>
      <c r="K42" s="479"/>
      <c r="L42" s="479"/>
      <c r="M42" s="479"/>
      <c r="N42" s="479"/>
      <c r="O42" s="70"/>
    </row>
    <row r="43" spans="2:19">
      <c r="B43" s="68"/>
      <c r="C43" s="480"/>
      <c r="D43" s="480"/>
      <c r="E43" s="493"/>
      <c r="F43" s="100" t="s">
        <v>316</v>
      </c>
      <c r="G43" s="101"/>
      <c r="H43" s="101"/>
      <c r="I43" s="101"/>
      <c r="J43" s="101"/>
      <c r="K43" s="101"/>
      <c r="M43" s="57"/>
      <c r="N43" s="92" t="s">
        <v>196</v>
      </c>
      <c r="O43" s="70"/>
      <c r="Q43" s="72" t="str">
        <f>IF(S43="NG","その他リサイクルの内容を入力してください/","")</f>
        <v/>
      </c>
      <c r="S43" s="70" t="str">
        <f>IF(AND(M43&lt;&gt;"",TRIM(G44)=""),"NG","OK")</f>
        <v>OK</v>
      </c>
    </row>
    <row r="44" spans="2:19">
      <c r="B44" s="68"/>
      <c r="C44" s="480"/>
      <c r="D44" s="480"/>
      <c r="E44" s="493"/>
      <c r="F44" s="115"/>
      <c r="G44" s="479"/>
      <c r="H44" s="479"/>
      <c r="I44" s="479"/>
      <c r="J44" s="479"/>
      <c r="K44" s="479"/>
      <c r="L44" s="479"/>
      <c r="M44" s="479"/>
      <c r="N44" s="479"/>
      <c r="O44" s="70"/>
    </row>
    <row r="45" spans="2:19">
      <c r="B45" s="68"/>
      <c r="C45" s="480"/>
      <c r="D45" s="480"/>
      <c r="E45" s="481" t="s">
        <v>317</v>
      </c>
      <c r="F45" s="455" t="s">
        <v>299</v>
      </c>
      <c r="G45" s="455"/>
      <c r="H45" s="455"/>
      <c r="I45" s="455"/>
      <c r="J45" s="455"/>
      <c r="K45" s="455"/>
      <c r="L45" s="455"/>
      <c r="M45" s="477" t="s">
        <v>300</v>
      </c>
      <c r="N45" s="478"/>
      <c r="O45" s="70"/>
    </row>
    <row r="46" spans="2:19">
      <c r="C46" s="480"/>
      <c r="D46" s="480"/>
      <c r="E46" s="481"/>
      <c r="F46" s="115" t="s">
        <v>301</v>
      </c>
      <c r="G46" s="110"/>
      <c r="H46" s="110"/>
      <c r="I46" s="110"/>
      <c r="J46" s="110"/>
      <c r="K46" s="110"/>
      <c r="M46" s="57"/>
      <c r="N46" s="92" t="s">
        <v>196</v>
      </c>
      <c r="O46" s="70"/>
    </row>
    <row r="47" spans="2:19" ht="15.75" customHeight="1">
      <c r="C47" s="480"/>
      <c r="D47" s="480"/>
      <c r="E47" s="481"/>
      <c r="F47" s="86" t="s">
        <v>318</v>
      </c>
      <c r="G47" s="90"/>
      <c r="H47" s="90"/>
      <c r="I47" s="90"/>
      <c r="J47" s="90"/>
      <c r="K47" s="90"/>
      <c r="L47" s="143"/>
      <c r="M47" s="57"/>
      <c r="N47" s="92" t="s">
        <v>196</v>
      </c>
      <c r="O47" s="70"/>
    </row>
    <row r="48" spans="2:19">
      <c r="C48" s="480"/>
      <c r="D48" s="480"/>
      <c r="E48" s="481"/>
      <c r="F48" s="86" t="s">
        <v>306</v>
      </c>
      <c r="G48" s="90"/>
      <c r="H48" s="90"/>
      <c r="I48" s="90"/>
      <c r="J48" s="90"/>
      <c r="K48" s="90"/>
      <c r="L48" s="143"/>
      <c r="M48" s="57"/>
      <c r="N48" s="92" t="s">
        <v>196</v>
      </c>
      <c r="O48" s="70"/>
    </row>
    <row r="49" spans="1:19">
      <c r="C49" s="480"/>
      <c r="D49" s="480"/>
      <c r="E49" s="481"/>
      <c r="F49" s="86" t="s">
        <v>319</v>
      </c>
      <c r="G49" s="214"/>
      <c r="H49" s="214"/>
      <c r="I49" s="214"/>
      <c r="J49" s="214"/>
      <c r="K49" s="214"/>
      <c r="L49" s="143"/>
      <c r="M49" s="57"/>
      <c r="N49" s="92" t="s">
        <v>196</v>
      </c>
      <c r="O49" s="70"/>
    </row>
    <row r="50" spans="1:19">
      <c r="C50" s="480"/>
      <c r="D50" s="480"/>
      <c r="E50" s="481"/>
      <c r="F50" s="99" t="s">
        <v>320</v>
      </c>
      <c r="G50" s="68"/>
      <c r="H50" s="68"/>
      <c r="I50" s="68"/>
      <c r="J50" s="68"/>
      <c r="K50" s="68"/>
      <c r="L50" s="215"/>
      <c r="M50" s="57"/>
      <c r="N50" s="92" t="s">
        <v>196</v>
      </c>
      <c r="O50" s="70"/>
      <c r="Q50" s="72" t="str">
        <f>IF(S50="NG","輸出のその他の内容を入力してください/","")</f>
        <v/>
      </c>
      <c r="S50" s="70" t="str">
        <f>IF(AND(M50&lt;&gt;"",TRIM(G51)=""),"NG","OK")</f>
        <v>OK</v>
      </c>
    </row>
    <row r="51" spans="1:19">
      <c r="C51" s="480"/>
      <c r="D51" s="480"/>
      <c r="E51" s="481"/>
      <c r="F51" s="99"/>
      <c r="G51" s="479"/>
      <c r="H51" s="479"/>
      <c r="I51" s="479"/>
      <c r="J51" s="479"/>
      <c r="K51" s="479"/>
      <c r="L51" s="479"/>
      <c r="M51" s="479"/>
      <c r="N51" s="479"/>
    </row>
    <row r="52" spans="1:19">
      <c r="C52" s="480"/>
      <c r="D52" s="480"/>
      <c r="E52" s="492" t="s">
        <v>321</v>
      </c>
      <c r="F52" s="455" t="s">
        <v>299</v>
      </c>
      <c r="G52" s="455"/>
      <c r="H52" s="455"/>
      <c r="I52" s="455"/>
      <c r="J52" s="455"/>
      <c r="K52" s="455"/>
      <c r="L52" s="455"/>
      <c r="M52" s="477" t="s">
        <v>300</v>
      </c>
      <c r="N52" s="478"/>
      <c r="O52" s="70"/>
    </row>
    <row r="53" spans="1:19">
      <c r="C53" s="480"/>
      <c r="D53" s="480"/>
      <c r="E53" s="492"/>
      <c r="F53" s="115" t="s">
        <v>322</v>
      </c>
      <c r="G53" s="110"/>
      <c r="H53" s="110"/>
      <c r="I53" s="110"/>
      <c r="J53" s="110"/>
      <c r="K53" s="110"/>
      <c r="M53" s="57"/>
      <c r="N53" s="92" t="s">
        <v>196</v>
      </c>
      <c r="O53" s="70"/>
    </row>
    <row r="54" spans="1:19">
      <c r="C54" s="480"/>
      <c r="D54" s="480"/>
      <c r="E54" s="492"/>
      <c r="F54" s="86" t="s">
        <v>323</v>
      </c>
      <c r="G54" s="90"/>
      <c r="H54" s="90"/>
      <c r="I54" s="90"/>
      <c r="J54" s="90"/>
      <c r="K54" s="90"/>
      <c r="L54" s="143"/>
      <c r="M54" s="57"/>
      <c r="N54" s="92" t="s">
        <v>196</v>
      </c>
      <c r="O54" s="70"/>
    </row>
    <row r="55" spans="1:19">
      <c r="C55" s="480"/>
      <c r="D55" s="480"/>
      <c r="E55" s="492"/>
      <c r="F55" s="86" t="s">
        <v>324</v>
      </c>
      <c r="G55" s="90"/>
      <c r="H55" s="90"/>
      <c r="I55" s="90"/>
      <c r="J55" s="90"/>
      <c r="K55" s="90"/>
      <c r="L55" s="143"/>
      <c r="M55" s="57"/>
      <c r="N55" s="92" t="s">
        <v>196</v>
      </c>
      <c r="O55" s="70"/>
    </row>
    <row r="56" spans="1:19">
      <c r="C56" s="480"/>
      <c r="D56" s="480"/>
      <c r="E56" s="492"/>
      <c r="F56" s="99" t="s">
        <v>320</v>
      </c>
      <c r="G56" s="68"/>
      <c r="H56" s="68"/>
      <c r="I56" s="68"/>
      <c r="J56" s="68"/>
      <c r="K56" s="68"/>
      <c r="L56" s="143"/>
      <c r="M56" s="57"/>
      <c r="N56" s="92" t="s">
        <v>196</v>
      </c>
      <c r="O56" s="70"/>
      <c r="Q56" s="72" t="str">
        <f>IF(S56="NG","最終処分のその他の内容を入力してください/","")</f>
        <v/>
      </c>
      <c r="S56" s="70" t="str">
        <f>IF(AND(M56&lt;&gt;"",TRIM(G57)=""),"NG","OK")</f>
        <v>OK</v>
      </c>
    </row>
    <row r="57" spans="1:19">
      <c r="C57" s="480"/>
      <c r="D57" s="480"/>
      <c r="E57" s="492"/>
      <c r="F57" s="115"/>
      <c r="G57" s="479"/>
      <c r="H57" s="479"/>
      <c r="I57" s="479"/>
      <c r="J57" s="479"/>
      <c r="K57" s="479"/>
      <c r="L57" s="479"/>
      <c r="M57" s="479"/>
      <c r="N57" s="479"/>
      <c r="O57" s="70"/>
    </row>
    <row r="58" spans="1:19">
      <c r="C58" s="70"/>
      <c r="D58" s="70"/>
      <c r="E58" s="70"/>
      <c r="F58" s="70"/>
      <c r="G58" s="70"/>
      <c r="H58" s="70"/>
      <c r="I58" s="70"/>
      <c r="J58" s="70"/>
      <c r="K58" s="70"/>
      <c r="L58" s="70"/>
      <c r="M58" s="70"/>
      <c r="N58" s="70"/>
      <c r="O58" s="70"/>
    </row>
    <row r="59" spans="1:19">
      <c r="B59" s="76"/>
      <c r="C59" s="70"/>
      <c r="D59" s="70"/>
      <c r="E59" s="70"/>
      <c r="F59" s="70"/>
      <c r="G59" s="70"/>
      <c r="H59" s="70"/>
      <c r="I59" s="70"/>
      <c r="J59" s="70"/>
      <c r="K59" s="70"/>
      <c r="L59" s="70"/>
      <c r="M59" s="70"/>
      <c r="N59" s="70"/>
    </row>
    <row r="60" spans="1:19">
      <c r="B60" s="76" t="s">
        <v>325</v>
      </c>
      <c r="C60" s="456" t="s">
        <v>1290</v>
      </c>
      <c r="D60" s="456"/>
      <c r="E60" s="456"/>
      <c r="F60" s="456"/>
      <c r="G60" s="456"/>
      <c r="H60" s="456"/>
      <c r="I60" s="456"/>
      <c r="J60" s="456"/>
      <c r="K60" s="456"/>
      <c r="L60" s="456"/>
      <c r="M60" s="456"/>
      <c r="N60" s="456"/>
    </row>
    <row r="61" spans="1:19">
      <c r="B61" s="70"/>
      <c r="C61" s="194" t="s">
        <v>326</v>
      </c>
      <c r="D61" s="70"/>
      <c r="E61" s="70"/>
      <c r="F61" s="70"/>
      <c r="G61" s="70"/>
      <c r="H61" s="70"/>
      <c r="I61" s="70"/>
      <c r="J61" s="70"/>
      <c r="K61" s="70"/>
      <c r="L61" s="70"/>
      <c r="M61" s="70"/>
      <c r="N61" s="70"/>
      <c r="O61" s="70"/>
    </row>
    <row r="62" spans="1:19">
      <c r="C62" s="70"/>
      <c r="D62" s="70"/>
      <c r="E62" s="70"/>
      <c r="F62" s="70"/>
      <c r="G62" s="70"/>
      <c r="H62" s="70"/>
      <c r="I62" s="70"/>
      <c r="J62" s="70"/>
      <c r="K62" s="70"/>
      <c r="L62" s="70"/>
      <c r="M62" s="70"/>
      <c r="N62" s="70"/>
      <c r="O62" s="70"/>
    </row>
    <row r="63" spans="1:19">
      <c r="A63" s="70"/>
      <c r="C63" s="489" t="s">
        <v>301</v>
      </c>
      <c r="D63" s="489"/>
      <c r="E63" s="491" t="s">
        <v>301</v>
      </c>
      <c r="F63" s="84" t="s">
        <v>43</v>
      </c>
      <c r="G63" s="85" t="s">
        <v>44</v>
      </c>
      <c r="H63" s="90" t="s">
        <v>327</v>
      </c>
      <c r="I63" s="101"/>
      <c r="J63" s="101"/>
      <c r="K63" s="101"/>
      <c r="L63" s="104"/>
      <c r="M63" s="70"/>
      <c r="N63" s="70"/>
      <c r="O63" s="70"/>
      <c r="P63" s="70"/>
    </row>
    <row r="64" spans="1:19">
      <c r="A64" s="70"/>
      <c r="C64" s="489"/>
      <c r="D64" s="489"/>
      <c r="E64" s="491"/>
      <c r="F64" s="490"/>
      <c r="G64" s="85" t="s">
        <v>46</v>
      </c>
      <c r="H64" s="68" t="s">
        <v>328</v>
      </c>
      <c r="I64" s="101"/>
      <c r="J64" s="101"/>
      <c r="K64" s="101"/>
      <c r="L64" s="104"/>
      <c r="M64" s="70"/>
      <c r="N64" s="70"/>
      <c r="O64" s="70"/>
      <c r="P64" s="70"/>
      <c r="S64" s="70" t="str">
        <f>IF(F64="","NG","OK")</f>
        <v>NG</v>
      </c>
    </row>
    <row r="65" spans="1:19">
      <c r="A65" s="70"/>
      <c r="C65" s="489"/>
      <c r="D65" s="489"/>
      <c r="E65" s="491"/>
      <c r="F65" s="490"/>
      <c r="G65" s="85" t="s">
        <v>48</v>
      </c>
      <c r="H65" s="90" t="s">
        <v>329</v>
      </c>
      <c r="I65" s="101"/>
      <c r="J65" s="101"/>
      <c r="K65" s="101"/>
      <c r="L65" s="104"/>
      <c r="M65" s="70"/>
      <c r="N65" s="70"/>
      <c r="O65" s="70"/>
      <c r="P65" s="70"/>
    </row>
    <row r="66" spans="1:19">
      <c r="A66" s="70"/>
      <c r="C66" s="489"/>
      <c r="D66" s="489"/>
      <c r="E66" s="491"/>
      <c r="F66" s="490"/>
      <c r="G66" s="85" t="s">
        <v>50</v>
      </c>
      <c r="H66" s="68" t="s">
        <v>330</v>
      </c>
      <c r="I66" s="90"/>
      <c r="J66" s="90"/>
      <c r="K66" s="90"/>
      <c r="L66" s="104"/>
      <c r="M66" s="70"/>
      <c r="N66" s="70"/>
      <c r="O66" s="70"/>
      <c r="P66" s="70"/>
    </row>
    <row r="67" spans="1:19">
      <c r="A67" s="70"/>
      <c r="C67" s="489"/>
      <c r="D67" s="489"/>
      <c r="E67" s="491"/>
      <c r="F67" s="490"/>
      <c r="G67" s="85" t="s">
        <v>52</v>
      </c>
      <c r="H67" s="103" t="s">
        <v>331</v>
      </c>
      <c r="I67" s="90"/>
      <c r="J67" s="90"/>
      <c r="K67" s="90"/>
      <c r="L67" s="104"/>
      <c r="M67" s="70"/>
      <c r="N67" s="70"/>
      <c r="O67" s="70"/>
      <c r="P67" s="70"/>
    </row>
    <row r="68" spans="1:19">
      <c r="A68" s="70"/>
      <c r="C68" s="489" t="s">
        <v>302</v>
      </c>
      <c r="D68" s="489"/>
      <c r="E68" s="491" t="s">
        <v>302</v>
      </c>
      <c r="F68" s="84" t="s">
        <v>43</v>
      </c>
      <c r="G68" s="85" t="s">
        <v>44</v>
      </c>
      <c r="H68" s="90" t="s">
        <v>327</v>
      </c>
      <c r="I68" s="90"/>
      <c r="J68" s="90"/>
      <c r="K68" s="90"/>
      <c r="L68" s="104"/>
      <c r="M68" s="70"/>
      <c r="N68" s="70"/>
      <c r="O68" s="70"/>
      <c r="P68" s="70"/>
    </row>
    <row r="69" spans="1:19">
      <c r="A69" s="70"/>
      <c r="C69" s="489"/>
      <c r="D69" s="489"/>
      <c r="E69" s="491"/>
      <c r="F69" s="490"/>
      <c r="G69" s="85" t="s">
        <v>46</v>
      </c>
      <c r="H69" s="68" t="s">
        <v>328</v>
      </c>
      <c r="I69" s="68"/>
      <c r="J69" s="68"/>
      <c r="K69" s="68"/>
      <c r="L69" s="104"/>
      <c r="M69" s="70"/>
      <c r="N69" s="70"/>
      <c r="O69" s="70"/>
      <c r="P69" s="70"/>
      <c r="S69" s="70" t="str">
        <f>IF(F69="","NG","OK")</f>
        <v>NG</v>
      </c>
    </row>
    <row r="70" spans="1:19">
      <c r="A70" s="70"/>
      <c r="C70" s="489"/>
      <c r="D70" s="489"/>
      <c r="E70" s="491"/>
      <c r="F70" s="490"/>
      <c r="G70" s="85" t="s">
        <v>48</v>
      </c>
      <c r="H70" s="90" t="s">
        <v>329</v>
      </c>
      <c r="I70" s="90"/>
      <c r="J70" s="90"/>
      <c r="K70" s="90"/>
      <c r="L70" s="104"/>
      <c r="M70" s="70"/>
      <c r="N70" s="70"/>
      <c r="O70" s="70"/>
      <c r="P70" s="70"/>
    </row>
    <row r="71" spans="1:19">
      <c r="A71" s="70"/>
      <c r="C71" s="489"/>
      <c r="D71" s="489"/>
      <c r="E71" s="491"/>
      <c r="F71" s="490"/>
      <c r="G71" s="85" t="s">
        <v>50</v>
      </c>
      <c r="H71" s="68" t="s">
        <v>330</v>
      </c>
      <c r="I71" s="68"/>
      <c r="J71" s="68"/>
      <c r="K71" s="68"/>
      <c r="L71" s="104"/>
      <c r="M71" s="70"/>
      <c r="N71" s="70"/>
      <c r="O71" s="70"/>
      <c r="P71" s="70"/>
    </row>
    <row r="72" spans="1:19">
      <c r="A72" s="70"/>
      <c r="C72" s="489"/>
      <c r="D72" s="489"/>
      <c r="E72" s="491"/>
      <c r="F72" s="490"/>
      <c r="G72" s="85" t="s">
        <v>52</v>
      </c>
      <c r="H72" s="103" t="s">
        <v>331</v>
      </c>
      <c r="I72" s="90"/>
      <c r="J72" s="90"/>
      <c r="K72" s="90"/>
      <c r="L72" s="104"/>
      <c r="M72" s="70"/>
      <c r="N72" s="70"/>
      <c r="O72" s="70"/>
      <c r="P72" s="70"/>
    </row>
    <row r="73" spans="1:19">
      <c r="A73" s="70"/>
      <c r="C73" s="489" t="s">
        <v>303</v>
      </c>
      <c r="D73" s="489"/>
      <c r="E73" s="491" t="s">
        <v>332</v>
      </c>
      <c r="F73" s="84" t="s">
        <v>43</v>
      </c>
      <c r="G73" s="85" t="s">
        <v>44</v>
      </c>
      <c r="H73" s="90" t="s">
        <v>327</v>
      </c>
      <c r="I73" s="90"/>
      <c r="J73" s="90"/>
      <c r="K73" s="90"/>
      <c r="L73" s="104"/>
      <c r="M73" s="70"/>
      <c r="N73" s="70"/>
      <c r="O73" s="70"/>
      <c r="P73" s="70"/>
    </row>
    <row r="74" spans="1:19">
      <c r="A74" s="70"/>
      <c r="C74" s="489"/>
      <c r="D74" s="489"/>
      <c r="E74" s="491"/>
      <c r="F74" s="490"/>
      <c r="G74" s="85" t="s">
        <v>46</v>
      </c>
      <c r="H74" s="68" t="s">
        <v>328</v>
      </c>
      <c r="I74" s="68"/>
      <c r="J74" s="68"/>
      <c r="K74" s="68"/>
      <c r="L74" s="104"/>
      <c r="M74" s="70"/>
      <c r="N74" s="70"/>
      <c r="O74" s="70"/>
      <c r="P74" s="70"/>
      <c r="S74" s="70" t="str">
        <f>IF(F74="","NG","OK")</f>
        <v>NG</v>
      </c>
    </row>
    <row r="75" spans="1:19">
      <c r="A75" s="70"/>
      <c r="C75" s="489"/>
      <c r="D75" s="489"/>
      <c r="E75" s="491"/>
      <c r="F75" s="490"/>
      <c r="G75" s="85" t="s">
        <v>48</v>
      </c>
      <c r="H75" s="90" t="s">
        <v>329</v>
      </c>
      <c r="I75" s="90"/>
      <c r="J75" s="90"/>
      <c r="K75" s="90"/>
      <c r="L75" s="104"/>
      <c r="M75" s="70"/>
      <c r="N75" s="70"/>
      <c r="O75" s="70"/>
      <c r="P75" s="70"/>
    </row>
    <row r="76" spans="1:19">
      <c r="A76" s="70"/>
      <c r="C76" s="489"/>
      <c r="D76" s="489"/>
      <c r="E76" s="491"/>
      <c r="F76" s="490"/>
      <c r="G76" s="85" t="s">
        <v>50</v>
      </c>
      <c r="H76" s="68" t="s">
        <v>330</v>
      </c>
      <c r="I76" s="68"/>
      <c r="J76" s="68"/>
      <c r="K76" s="68"/>
      <c r="L76" s="104"/>
      <c r="M76" s="70"/>
      <c r="N76" s="70"/>
      <c r="O76" s="70"/>
      <c r="P76" s="70"/>
    </row>
    <row r="77" spans="1:19">
      <c r="A77" s="70"/>
      <c r="C77" s="489"/>
      <c r="D77" s="489"/>
      <c r="E77" s="491"/>
      <c r="F77" s="490"/>
      <c r="G77" s="85" t="s">
        <v>52</v>
      </c>
      <c r="H77" s="103" t="s">
        <v>331</v>
      </c>
      <c r="I77" s="90"/>
      <c r="J77" s="90"/>
      <c r="K77" s="90"/>
      <c r="L77" s="104"/>
      <c r="M77" s="70"/>
      <c r="N77" s="70"/>
      <c r="O77" s="70"/>
      <c r="P77" s="70"/>
    </row>
    <row r="78" spans="1:19">
      <c r="A78" s="70"/>
      <c r="C78" s="489" t="s">
        <v>333</v>
      </c>
      <c r="D78" s="489"/>
      <c r="E78" s="491" t="s">
        <v>333</v>
      </c>
      <c r="F78" s="84" t="s">
        <v>43</v>
      </c>
      <c r="G78" s="85" t="s">
        <v>44</v>
      </c>
      <c r="H78" s="90" t="s">
        <v>334</v>
      </c>
      <c r="I78" s="90"/>
      <c r="J78" s="90"/>
      <c r="K78" s="90"/>
      <c r="L78" s="104"/>
      <c r="M78" s="70"/>
      <c r="N78" s="70"/>
      <c r="O78" s="70"/>
      <c r="P78" s="70"/>
    </row>
    <row r="79" spans="1:19">
      <c r="A79" s="70"/>
      <c r="C79" s="489"/>
      <c r="D79" s="489"/>
      <c r="E79" s="491"/>
      <c r="F79" s="490"/>
      <c r="G79" s="85" t="s">
        <v>46</v>
      </c>
      <c r="H79" s="90" t="s">
        <v>335</v>
      </c>
      <c r="I79" s="90"/>
      <c r="J79" s="90"/>
      <c r="K79" s="90"/>
      <c r="L79" s="104"/>
      <c r="M79" s="70"/>
      <c r="N79" s="70"/>
      <c r="O79" s="70"/>
      <c r="P79" s="70"/>
      <c r="S79" s="70" t="str">
        <f>IF(F79="","NG","OK")</f>
        <v>NG</v>
      </c>
    </row>
    <row r="80" spans="1:19">
      <c r="A80" s="70"/>
      <c r="C80" s="489"/>
      <c r="D80" s="489"/>
      <c r="E80" s="491"/>
      <c r="F80" s="490"/>
      <c r="G80" s="85" t="s">
        <v>48</v>
      </c>
      <c r="H80" s="90" t="s">
        <v>336</v>
      </c>
      <c r="I80" s="90"/>
      <c r="J80" s="90"/>
      <c r="K80" s="90"/>
      <c r="L80" s="104"/>
      <c r="M80" s="70"/>
      <c r="N80" s="70"/>
      <c r="O80" s="70"/>
      <c r="P80" s="70"/>
    </row>
    <row r="81" spans="1:19">
      <c r="A81" s="70"/>
      <c r="C81" s="489"/>
      <c r="D81" s="489"/>
      <c r="E81" s="491"/>
      <c r="F81" s="490"/>
      <c r="G81" s="85" t="s">
        <v>50</v>
      </c>
      <c r="H81" s="90" t="s">
        <v>337</v>
      </c>
      <c r="I81" s="90"/>
      <c r="J81" s="90"/>
      <c r="K81" s="90"/>
      <c r="L81" s="104"/>
      <c r="M81" s="70"/>
      <c r="N81" s="70"/>
      <c r="O81" s="70"/>
      <c r="P81" s="70"/>
    </row>
    <row r="82" spans="1:19">
      <c r="A82" s="70"/>
      <c r="C82" s="489"/>
      <c r="D82" s="489"/>
      <c r="E82" s="491"/>
      <c r="F82" s="490"/>
      <c r="G82" s="85" t="s">
        <v>52</v>
      </c>
      <c r="H82" s="68" t="s">
        <v>338</v>
      </c>
      <c r="I82" s="68"/>
      <c r="J82" s="68"/>
      <c r="K82" s="68"/>
      <c r="L82" s="104"/>
      <c r="M82" s="70"/>
      <c r="N82" s="70"/>
      <c r="O82" s="70"/>
      <c r="P82" s="70"/>
    </row>
    <row r="83" spans="1:19">
      <c r="A83" s="70"/>
      <c r="C83" s="489"/>
      <c r="D83" s="489"/>
      <c r="E83" s="491"/>
      <c r="F83" s="490"/>
      <c r="G83" s="85" t="s">
        <v>54</v>
      </c>
      <c r="H83" s="90" t="s">
        <v>339</v>
      </c>
      <c r="I83" s="90"/>
      <c r="J83" s="90"/>
      <c r="K83" s="90"/>
      <c r="L83" s="104"/>
      <c r="M83" s="70"/>
      <c r="N83" s="70"/>
      <c r="O83" s="70"/>
      <c r="P83" s="70"/>
    </row>
    <row r="84" spans="1:19">
      <c r="A84" s="70"/>
      <c r="C84" s="489"/>
      <c r="D84" s="489"/>
      <c r="E84" s="491"/>
      <c r="F84" s="490"/>
      <c r="G84" s="85" t="s">
        <v>71</v>
      </c>
      <c r="H84" s="74" t="s">
        <v>340</v>
      </c>
      <c r="I84" s="68"/>
      <c r="J84" s="68"/>
      <c r="K84" s="68"/>
      <c r="L84" s="104"/>
      <c r="M84" s="70"/>
      <c r="N84" s="70"/>
      <c r="O84" s="70"/>
      <c r="P84" s="70"/>
    </row>
    <row r="85" spans="1:19">
      <c r="A85" s="70"/>
      <c r="C85" s="496" t="s">
        <v>306</v>
      </c>
      <c r="D85" s="496"/>
      <c r="E85" s="491" t="s">
        <v>1335</v>
      </c>
      <c r="F85" s="84" t="s">
        <v>43</v>
      </c>
      <c r="G85" s="85" t="s">
        <v>44</v>
      </c>
      <c r="H85" s="90" t="s">
        <v>334</v>
      </c>
      <c r="I85" s="90"/>
      <c r="J85" s="90"/>
      <c r="K85" s="90"/>
      <c r="L85" s="104"/>
      <c r="M85" s="70"/>
      <c r="N85" s="70"/>
      <c r="O85" s="70"/>
      <c r="P85" s="70"/>
    </row>
    <row r="86" spans="1:19">
      <c r="A86" s="70"/>
      <c r="C86" s="496"/>
      <c r="D86" s="496"/>
      <c r="E86" s="491"/>
      <c r="F86" s="332"/>
      <c r="G86" s="85" t="s">
        <v>46</v>
      </c>
      <c r="H86" s="90" t="s">
        <v>335</v>
      </c>
      <c r="I86" s="90"/>
      <c r="J86" s="90"/>
      <c r="K86" s="90"/>
      <c r="L86" s="104"/>
      <c r="M86" s="70"/>
      <c r="N86" s="70"/>
      <c r="O86" s="70"/>
      <c r="P86" s="70"/>
      <c r="S86" s="70" t="str">
        <f>IF(F86="","NG","OK")</f>
        <v>NG</v>
      </c>
    </row>
    <row r="87" spans="1:19">
      <c r="A87" s="70"/>
      <c r="C87" s="496"/>
      <c r="D87" s="496"/>
      <c r="E87" s="491"/>
      <c r="F87" s="334"/>
      <c r="G87" s="85" t="s">
        <v>48</v>
      </c>
      <c r="H87" s="90" t="s">
        <v>336</v>
      </c>
      <c r="I87" s="90"/>
      <c r="J87" s="90"/>
      <c r="K87" s="90"/>
      <c r="L87" s="104"/>
      <c r="M87" s="70"/>
      <c r="N87" s="70"/>
      <c r="O87" s="70"/>
      <c r="P87" s="70"/>
    </row>
    <row r="88" spans="1:19">
      <c r="A88" s="70"/>
      <c r="C88" s="496"/>
      <c r="D88" s="496"/>
      <c r="E88" s="491"/>
      <c r="F88" s="334"/>
      <c r="G88" s="85" t="s">
        <v>50</v>
      </c>
      <c r="H88" s="90" t="s">
        <v>337</v>
      </c>
      <c r="I88" s="90"/>
      <c r="J88" s="90"/>
      <c r="K88" s="90"/>
      <c r="L88" s="104"/>
      <c r="M88" s="70"/>
      <c r="N88" s="70"/>
      <c r="O88" s="70"/>
      <c r="P88" s="70"/>
    </row>
    <row r="89" spans="1:19">
      <c r="A89" s="70"/>
      <c r="C89" s="496"/>
      <c r="D89" s="496"/>
      <c r="E89" s="491"/>
      <c r="F89" s="334"/>
      <c r="G89" s="85" t="s">
        <v>52</v>
      </c>
      <c r="H89" s="68" t="s">
        <v>338</v>
      </c>
      <c r="I89" s="68"/>
      <c r="J89" s="68"/>
      <c r="K89" s="68"/>
      <c r="L89" s="104"/>
      <c r="M89" s="70"/>
      <c r="N89" s="70"/>
      <c r="O89" s="70"/>
      <c r="P89" s="70"/>
    </row>
    <row r="90" spans="1:19">
      <c r="A90" s="70"/>
      <c r="C90" s="496"/>
      <c r="D90" s="496"/>
      <c r="E90" s="491"/>
      <c r="F90" s="334"/>
      <c r="G90" s="85" t="s">
        <v>54</v>
      </c>
      <c r="H90" s="90" t="s">
        <v>339</v>
      </c>
      <c r="I90" s="90"/>
      <c r="J90" s="90"/>
      <c r="K90" s="90"/>
      <c r="L90" s="104"/>
      <c r="M90" s="70"/>
      <c r="N90" s="70"/>
      <c r="O90" s="70"/>
      <c r="P90" s="70"/>
    </row>
    <row r="91" spans="1:19">
      <c r="A91" s="70"/>
      <c r="C91" s="496"/>
      <c r="D91" s="496"/>
      <c r="E91" s="491"/>
      <c r="F91" s="333"/>
      <c r="G91" s="85" t="s">
        <v>71</v>
      </c>
      <c r="H91" s="74" t="s">
        <v>340</v>
      </c>
      <c r="I91" s="68"/>
      <c r="J91" s="68"/>
      <c r="K91" s="68"/>
      <c r="L91" s="104"/>
      <c r="M91" s="70"/>
      <c r="N91" s="70"/>
      <c r="O91" s="70"/>
      <c r="P91" s="70"/>
    </row>
    <row r="92" spans="1:19">
      <c r="A92" s="70"/>
      <c r="C92" s="496"/>
      <c r="D92" s="496"/>
      <c r="E92" s="491" t="s">
        <v>1336</v>
      </c>
      <c r="F92" s="84" t="s">
        <v>43</v>
      </c>
      <c r="G92" s="85" t="s">
        <v>44</v>
      </c>
      <c r="H92" s="90" t="s">
        <v>334</v>
      </c>
      <c r="I92" s="90"/>
      <c r="J92" s="90"/>
      <c r="K92" s="90"/>
      <c r="L92" s="104"/>
      <c r="M92" s="70"/>
      <c r="N92" s="70"/>
      <c r="O92" s="70"/>
      <c r="P92" s="70"/>
    </row>
    <row r="93" spans="1:19">
      <c r="A93" s="70"/>
      <c r="C93" s="496"/>
      <c r="D93" s="496"/>
      <c r="E93" s="491"/>
      <c r="F93" s="332"/>
      <c r="G93" s="85" t="s">
        <v>46</v>
      </c>
      <c r="H93" s="90" t="s">
        <v>335</v>
      </c>
      <c r="I93" s="90"/>
      <c r="J93" s="90"/>
      <c r="K93" s="90"/>
      <c r="L93" s="104"/>
      <c r="M93" s="70"/>
      <c r="N93" s="70"/>
      <c r="O93" s="70"/>
      <c r="P93" s="70"/>
      <c r="S93" s="70" t="str">
        <f>IF(F93="","NG","OK")</f>
        <v>NG</v>
      </c>
    </row>
    <row r="94" spans="1:19">
      <c r="A94" s="70"/>
      <c r="C94" s="496"/>
      <c r="D94" s="496"/>
      <c r="E94" s="491"/>
      <c r="F94" s="334"/>
      <c r="G94" s="85" t="s">
        <v>48</v>
      </c>
      <c r="H94" s="90" t="s">
        <v>336</v>
      </c>
      <c r="I94" s="90"/>
      <c r="J94" s="90"/>
      <c r="K94" s="90"/>
      <c r="L94" s="104"/>
      <c r="M94" s="70"/>
      <c r="N94" s="70"/>
      <c r="O94" s="70"/>
      <c r="P94" s="70"/>
    </row>
    <row r="95" spans="1:19">
      <c r="A95" s="70"/>
      <c r="C95" s="496"/>
      <c r="D95" s="496"/>
      <c r="E95" s="491"/>
      <c r="F95" s="334"/>
      <c r="G95" s="85" t="s">
        <v>50</v>
      </c>
      <c r="H95" s="90" t="s">
        <v>337</v>
      </c>
      <c r="I95" s="90"/>
      <c r="J95" s="90"/>
      <c r="K95" s="90"/>
      <c r="L95" s="104"/>
      <c r="M95" s="70"/>
      <c r="N95" s="70"/>
      <c r="O95" s="70"/>
      <c r="P95" s="70"/>
    </row>
    <row r="96" spans="1:19">
      <c r="A96" s="70"/>
      <c r="C96" s="496"/>
      <c r="D96" s="496"/>
      <c r="E96" s="491"/>
      <c r="F96" s="334"/>
      <c r="G96" s="85" t="s">
        <v>52</v>
      </c>
      <c r="H96" s="68" t="s">
        <v>338</v>
      </c>
      <c r="I96" s="68"/>
      <c r="J96" s="68"/>
      <c r="K96" s="68"/>
      <c r="L96" s="104"/>
      <c r="M96" s="70"/>
      <c r="N96" s="70"/>
      <c r="O96" s="70"/>
      <c r="P96" s="70"/>
    </row>
    <row r="97" spans="1:19">
      <c r="A97" s="70"/>
      <c r="C97" s="496"/>
      <c r="D97" s="496"/>
      <c r="E97" s="491"/>
      <c r="F97" s="334"/>
      <c r="G97" s="85" t="s">
        <v>54</v>
      </c>
      <c r="H97" s="90" t="s">
        <v>339</v>
      </c>
      <c r="I97" s="90"/>
      <c r="J97" s="90"/>
      <c r="K97" s="90"/>
      <c r="L97" s="104"/>
      <c r="M97" s="70"/>
      <c r="N97" s="70"/>
      <c r="O97" s="70"/>
      <c r="P97" s="70"/>
    </row>
    <row r="98" spans="1:19">
      <c r="A98" s="70"/>
      <c r="C98" s="496"/>
      <c r="D98" s="496"/>
      <c r="E98" s="491"/>
      <c r="F98" s="333"/>
      <c r="G98" s="85" t="s">
        <v>71</v>
      </c>
      <c r="H98" s="74" t="s">
        <v>340</v>
      </c>
      <c r="I98" s="68"/>
      <c r="J98" s="68"/>
      <c r="K98" s="68"/>
      <c r="L98" s="93"/>
    </row>
    <row r="99" spans="1:19">
      <c r="A99" s="70"/>
      <c r="C99" s="496"/>
      <c r="D99" s="496"/>
      <c r="E99" s="491" t="s">
        <v>1337</v>
      </c>
      <c r="F99" s="84" t="s">
        <v>43</v>
      </c>
      <c r="G99" s="85" t="s">
        <v>44</v>
      </c>
      <c r="H99" s="90" t="s">
        <v>334</v>
      </c>
      <c r="I99" s="90"/>
      <c r="J99" s="90"/>
      <c r="K99" s="90"/>
      <c r="L99" s="104"/>
      <c r="M99" s="70"/>
      <c r="N99" s="70"/>
      <c r="O99" s="70"/>
      <c r="P99" s="70"/>
    </row>
    <row r="100" spans="1:19">
      <c r="A100" s="70"/>
      <c r="C100" s="496"/>
      <c r="D100" s="496"/>
      <c r="E100" s="491"/>
      <c r="F100" s="332"/>
      <c r="G100" s="85" t="s">
        <v>46</v>
      </c>
      <c r="H100" s="90" t="s">
        <v>335</v>
      </c>
      <c r="I100" s="90"/>
      <c r="J100" s="90"/>
      <c r="K100" s="90"/>
      <c r="L100" s="104"/>
      <c r="M100" s="70"/>
      <c r="N100" s="70"/>
      <c r="O100" s="70"/>
      <c r="P100" s="70"/>
      <c r="S100" s="70" t="str">
        <f>IF(F100="","NG","OK")</f>
        <v>NG</v>
      </c>
    </row>
    <row r="101" spans="1:19">
      <c r="A101" s="70"/>
      <c r="C101" s="496"/>
      <c r="D101" s="496"/>
      <c r="E101" s="491"/>
      <c r="F101" s="334"/>
      <c r="G101" s="85" t="s">
        <v>48</v>
      </c>
      <c r="H101" s="90" t="s">
        <v>336</v>
      </c>
      <c r="I101" s="90"/>
      <c r="J101" s="90"/>
      <c r="K101" s="90"/>
      <c r="L101" s="104"/>
      <c r="M101" s="70"/>
      <c r="N101" s="70"/>
      <c r="O101" s="70"/>
      <c r="P101" s="70"/>
    </row>
    <row r="102" spans="1:19">
      <c r="A102" s="70"/>
      <c r="C102" s="496"/>
      <c r="D102" s="496"/>
      <c r="E102" s="491"/>
      <c r="F102" s="334"/>
      <c r="G102" s="85" t="s">
        <v>50</v>
      </c>
      <c r="H102" s="68" t="s">
        <v>337</v>
      </c>
      <c r="I102" s="68"/>
      <c r="J102" s="68"/>
      <c r="K102" s="68"/>
      <c r="L102" s="104"/>
      <c r="M102" s="70"/>
      <c r="N102" s="70"/>
      <c r="O102" s="70"/>
      <c r="P102" s="70"/>
    </row>
    <row r="103" spans="1:19">
      <c r="A103" s="70"/>
      <c r="C103" s="496"/>
      <c r="D103" s="496"/>
      <c r="E103" s="491"/>
      <c r="F103" s="334"/>
      <c r="G103" s="85" t="s">
        <v>52</v>
      </c>
      <c r="H103" s="90" t="s">
        <v>338</v>
      </c>
      <c r="I103" s="90"/>
      <c r="J103" s="90"/>
      <c r="K103" s="90"/>
      <c r="L103" s="104"/>
      <c r="M103" s="70"/>
      <c r="N103" s="70"/>
      <c r="O103" s="70"/>
      <c r="P103" s="70"/>
    </row>
    <row r="104" spans="1:19">
      <c r="A104" s="70"/>
      <c r="C104" s="496"/>
      <c r="D104" s="496"/>
      <c r="E104" s="491"/>
      <c r="F104" s="334"/>
      <c r="G104" s="85" t="s">
        <v>54</v>
      </c>
      <c r="H104" s="68" t="s">
        <v>339</v>
      </c>
      <c r="I104" s="68"/>
      <c r="J104" s="68"/>
      <c r="K104" s="68"/>
      <c r="L104" s="104"/>
      <c r="M104" s="70"/>
      <c r="N104" s="70"/>
      <c r="O104" s="70"/>
      <c r="P104" s="70"/>
    </row>
    <row r="105" spans="1:19">
      <c r="A105" s="70"/>
      <c r="C105" s="496"/>
      <c r="D105" s="496"/>
      <c r="E105" s="491"/>
      <c r="F105" s="333"/>
      <c r="G105" s="85" t="s">
        <v>71</v>
      </c>
      <c r="H105" s="103" t="s">
        <v>340</v>
      </c>
      <c r="I105" s="90"/>
      <c r="J105" s="90"/>
      <c r="K105" s="90"/>
      <c r="L105" s="104"/>
      <c r="M105" s="70"/>
      <c r="N105" s="70"/>
      <c r="O105" s="70"/>
      <c r="P105" s="70"/>
    </row>
    <row r="106" spans="1:19">
      <c r="A106" s="70"/>
      <c r="C106" s="496"/>
      <c r="D106" s="496"/>
      <c r="E106" s="491" t="s">
        <v>1338</v>
      </c>
      <c r="F106" s="84" t="s">
        <v>43</v>
      </c>
      <c r="G106" s="85" t="s">
        <v>44</v>
      </c>
      <c r="H106" s="90" t="s">
        <v>334</v>
      </c>
      <c r="I106" s="90"/>
      <c r="J106" s="90"/>
      <c r="K106" s="90"/>
      <c r="L106" s="104"/>
      <c r="M106" s="70"/>
      <c r="N106" s="70"/>
      <c r="O106" s="70"/>
      <c r="P106" s="70"/>
    </row>
    <row r="107" spans="1:19">
      <c r="A107" s="70"/>
      <c r="C107" s="496"/>
      <c r="D107" s="496"/>
      <c r="E107" s="491"/>
      <c r="F107" s="332"/>
      <c r="G107" s="85" t="s">
        <v>46</v>
      </c>
      <c r="H107" s="90" t="s">
        <v>335</v>
      </c>
      <c r="I107" s="90"/>
      <c r="J107" s="90"/>
      <c r="K107" s="90"/>
      <c r="L107" s="104"/>
      <c r="M107" s="70"/>
      <c r="N107" s="70"/>
      <c r="O107" s="70"/>
      <c r="P107" s="70"/>
      <c r="S107" s="70" t="str">
        <f>IF(F107="","NG","OK")</f>
        <v>NG</v>
      </c>
    </row>
    <row r="108" spans="1:19">
      <c r="A108" s="70"/>
      <c r="C108" s="496"/>
      <c r="D108" s="496"/>
      <c r="E108" s="491"/>
      <c r="F108" s="334"/>
      <c r="G108" s="85" t="s">
        <v>48</v>
      </c>
      <c r="H108" s="90" t="s">
        <v>336</v>
      </c>
      <c r="I108" s="90"/>
      <c r="J108" s="90"/>
      <c r="K108" s="90"/>
      <c r="L108" s="104"/>
      <c r="M108" s="70"/>
      <c r="N108" s="70"/>
      <c r="O108" s="70"/>
      <c r="P108" s="70"/>
    </row>
    <row r="109" spans="1:19">
      <c r="A109" s="70"/>
      <c r="C109" s="496"/>
      <c r="D109" s="496"/>
      <c r="E109" s="491"/>
      <c r="F109" s="334"/>
      <c r="G109" s="85" t="s">
        <v>50</v>
      </c>
      <c r="H109" s="90" t="s">
        <v>337</v>
      </c>
      <c r="I109" s="90"/>
      <c r="J109" s="90"/>
      <c r="K109" s="90"/>
      <c r="L109" s="104"/>
      <c r="M109" s="70"/>
      <c r="N109" s="70"/>
      <c r="O109" s="70"/>
      <c r="P109" s="70"/>
    </row>
    <row r="110" spans="1:19">
      <c r="A110" s="70"/>
      <c r="C110" s="496"/>
      <c r="D110" s="496"/>
      <c r="E110" s="491"/>
      <c r="F110" s="334"/>
      <c r="G110" s="85" t="s">
        <v>52</v>
      </c>
      <c r="H110" s="68" t="s">
        <v>338</v>
      </c>
      <c r="I110" s="68"/>
      <c r="J110" s="68"/>
      <c r="K110" s="68"/>
      <c r="L110" s="104"/>
      <c r="M110" s="70"/>
      <c r="N110" s="70"/>
      <c r="O110" s="70"/>
      <c r="P110" s="70"/>
    </row>
    <row r="111" spans="1:19">
      <c r="A111" s="70"/>
      <c r="C111" s="496"/>
      <c r="D111" s="496"/>
      <c r="E111" s="491"/>
      <c r="F111" s="334"/>
      <c r="G111" s="85" t="s">
        <v>54</v>
      </c>
      <c r="H111" s="90" t="s">
        <v>339</v>
      </c>
      <c r="I111" s="90"/>
      <c r="J111" s="90"/>
      <c r="K111" s="90"/>
      <c r="L111" s="104"/>
      <c r="M111" s="70"/>
      <c r="N111" s="70"/>
      <c r="O111" s="70"/>
      <c r="P111" s="70"/>
    </row>
    <row r="112" spans="1:19">
      <c r="A112" s="70"/>
      <c r="C112" s="496"/>
      <c r="D112" s="496"/>
      <c r="E112" s="491"/>
      <c r="F112" s="333"/>
      <c r="G112" s="85" t="s">
        <v>71</v>
      </c>
      <c r="H112" s="74" t="s">
        <v>340</v>
      </c>
      <c r="I112" s="68"/>
      <c r="J112" s="68"/>
      <c r="K112" s="68"/>
      <c r="L112" s="93"/>
    </row>
    <row r="113" spans="1:19">
      <c r="A113" s="70"/>
      <c r="C113" s="496"/>
      <c r="D113" s="496"/>
      <c r="E113" s="491" t="s">
        <v>1339</v>
      </c>
      <c r="F113" s="84" t="s">
        <v>43</v>
      </c>
      <c r="G113" s="85" t="s">
        <v>44</v>
      </c>
      <c r="H113" s="90" t="s">
        <v>334</v>
      </c>
      <c r="I113" s="90"/>
      <c r="J113" s="90"/>
      <c r="K113" s="90"/>
      <c r="L113" s="104"/>
      <c r="M113" s="70"/>
      <c r="N113" s="70"/>
      <c r="O113" s="70"/>
      <c r="P113" s="70"/>
    </row>
    <row r="114" spans="1:19">
      <c r="A114" s="70"/>
      <c r="C114" s="496"/>
      <c r="D114" s="496"/>
      <c r="E114" s="491"/>
      <c r="F114" s="332"/>
      <c r="G114" s="85" t="s">
        <v>46</v>
      </c>
      <c r="H114" s="90" t="s">
        <v>335</v>
      </c>
      <c r="I114" s="90"/>
      <c r="J114" s="90"/>
      <c r="K114" s="90"/>
      <c r="L114" s="104"/>
      <c r="M114" s="70"/>
      <c r="N114" s="70"/>
      <c r="O114" s="70"/>
      <c r="P114" s="70"/>
      <c r="S114" s="70" t="str">
        <f>IF(F114="","NG","OK")</f>
        <v>NG</v>
      </c>
    </row>
    <row r="115" spans="1:19">
      <c r="A115" s="70"/>
      <c r="C115" s="496"/>
      <c r="D115" s="496"/>
      <c r="E115" s="491"/>
      <c r="F115" s="334"/>
      <c r="G115" s="85" t="s">
        <v>48</v>
      </c>
      <c r="H115" s="90" t="s">
        <v>336</v>
      </c>
      <c r="I115" s="90"/>
      <c r="J115" s="90"/>
      <c r="K115" s="90"/>
      <c r="L115" s="104"/>
      <c r="M115" s="70"/>
      <c r="N115" s="70"/>
      <c r="O115" s="70"/>
      <c r="P115" s="70"/>
    </row>
    <row r="116" spans="1:19">
      <c r="A116" s="70"/>
      <c r="C116" s="496"/>
      <c r="D116" s="496"/>
      <c r="E116" s="491"/>
      <c r="F116" s="334"/>
      <c r="G116" s="85" t="s">
        <v>50</v>
      </c>
      <c r="H116" s="90" t="s">
        <v>337</v>
      </c>
      <c r="I116" s="90"/>
      <c r="J116" s="90"/>
      <c r="K116" s="90"/>
      <c r="L116" s="104"/>
      <c r="M116" s="70"/>
      <c r="N116" s="70"/>
      <c r="O116" s="70"/>
      <c r="P116" s="70"/>
    </row>
    <row r="117" spans="1:19">
      <c r="A117" s="70"/>
      <c r="C117" s="496"/>
      <c r="D117" s="496"/>
      <c r="E117" s="491"/>
      <c r="F117" s="334"/>
      <c r="G117" s="85" t="s">
        <v>52</v>
      </c>
      <c r="H117" s="68" t="s">
        <v>338</v>
      </c>
      <c r="I117" s="68"/>
      <c r="J117" s="68"/>
      <c r="K117" s="68"/>
      <c r="L117" s="104"/>
      <c r="M117" s="70"/>
      <c r="N117" s="70"/>
      <c r="O117" s="70"/>
      <c r="P117" s="70"/>
    </row>
    <row r="118" spans="1:19">
      <c r="A118" s="70"/>
      <c r="C118" s="496"/>
      <c r="D118" s="496"/>
      <c r="E118" s="491"/>
      <c r="F118" s="334"/>
      <c r="G118" s="85" t="s">
        <v>54</v>
      </c>
      <c r="H118" s="90" t="s">
        <v>339</v>
      </c>
      <c r="I118" s="90"/>
      <c r="J118" s="90"/>
      <c r="K118" s="90"/>
      <c r="L118" s="104"/>
      <c r="M118" s="70"/>
      <c r="N118" s="70"/>
      <c r="O118" s="70"/>
      <c r="P118" s="70"/>
    </row>
    <row r="119" spans="1:19">
      <c r="A119" s="70"/>
      <c r="C119" s="496"/>
      <c r="D119" s="496"/>
      <c r="E119" s="491"/>
      <c r="F119" s="333"/>
      <c r="G119" s="85" t="s">
        <v>71</v>
      </c>
      <c r="H119" s="74" t="s">
        <v>340</v>
      </c>
      <c r="I119" s="68"/>
      <c r="J119" s="68"/>
      <c r="K119" s="68"/>
      <c r="L119" s="93"/>
    </row>
    <row r="120" spans="1:19">
      <c r="A120" s="70"/>
      <c r="C120" s="496" t="s">
        <v>124</v>
      </c>
      <c r="D120" s="496"/>
      <c r="E120" s="183" t="s">
        <v>341</v>
      </c>
      <c r="F120" s="84" t="s">
        <v>43</v>
      </c>
      <c r="G120" s="85" t="s">
        <v>44</v>
      </c>
      <c r="H120" s="90" t="s">
        <v>334</v>
      </c>
      <c r="I120" s="90"/>
      <c r="J120" s="90"/>
      <c r="K120" s="90"/>
      <c r="L120" s="93"/>
      <c r="M120" s="68"/>
      <c r="N120" s="68"/>
    </row>
    <row r="121" spans="1:19">
      <c r="A121" s="70"/>
      <c r="C121" s="496"/>
      <c r="D121" s="496"/>
      <c r="E121" s="445"/>
      <c r="F121" s="332"/>
      <c r="G121" s="85" t="s">
        <v>46</v>
      </c>
      <c r="H121" s="90" t="s">
        <v>335</v>
      </c>
      <c r="I121" s="90"/>
      <c r="J121" s="90"/>
      <c r="K121" s="90"/>
      <c r="L121" s="93"/>
      <c r="M121" s="68"/>
      <c r="N121" s="68"/>
      <c r="O121" s="68"/>
      <c r="Q121" s="72" t="str">
        <f>IF(S121="NG","その他の具体的な内容を記入してください/","")</f>
        <v/>
      </c>
      <c r="R121" s="74"/>
      <c r="S121" s="70" t="str">
        <f>IF(AND(F121&lt;&gt;"",TRIM(E121)=""),"NG","OK")</f>
        <v>OK</v>
      </c>
    </row>
    <row r="122" spans="1:19">
      <c r="A122" s="70"/>
      <c r="C122" s="496"/>
      <c r="D122" s="496"/>
      <c r="E122" s="494"/>
      <c r="F122" s="334"/>
      <c r="G122" s="85" t="s">
        <v>48</v>
      </c>
      <c r="H122" s="90" t="s">
        <v>336</v>
      </c>
      <c r="I122" s="90"/>
      <c r="J122" s="90"/>
      <c r="K122" s="90"/>
      <c r="L122" s="93"/>
      <c r="M122" s="68"/>
      <c r="N122" s="68"/>
      <c r="O122" s="68"/>
      <c r="R122" s="74"/>
    </row>
    <row r="123" spans="1:19">
      <c r="A123" s="70"/>
      <c r="C123" s="496"/>
      <c r="D123" s="496"/>
      <c r="E123" s="494"/>
      <c r="F123" s="334"/>
      <c r="G123" s="85" t="s">
        <v>50</v>
      </c>
      <c r="H123" s="68" t="s">
        <v>337</v>
      </c>
      <c r="I123" s="68"/>
      <c r="J123" s="68"/>
      <c r="K123" s="68"/>
      <c r="L123" s="93"/>
      <c r="M123" s="68"/>
      <c r="N123" s="68"/>
      <c r="O123" s="68"/>
      <c r="R123" s="74"/>
    </row>
    <row r="124" spans="1:19">
      <c r="A124" s="70"/>
      <c r="C124" s="496"/>
      <c r="D124" s="496"/>
      <c r="E124" s="494"/>
      <c r="F124" s="334"/>
      <c r="G124" s="85" t="s">
        <v>52</v>
      </c>
      <c r="H124" s="90" t="s">
        <v>338</v>
      </c>
      <c r="I124" s="90"/>
      <c r="J124" s="90"/>
      <c r="K124" s="90"/>
      <c r="L124" s="93"/>
      <c r="M124" s="68"/>
      <c r="N124" s="68"/>
      <c r="O124" s="68"/>
      <c r="R124" s="74"/>
    </row>
    <row r="125" spans="1:19">
      <c r="A125" s="70"/>
      <c r="C125" s="496"/>
      <c r="D125" s="496"/>
      <c r="E125" s="494"/>
      <c r="F125" s="334"/>
      <c r="G125" s="85" t="s">
        <v>54</v>
      </c>
      <c r="H125" s="68" t="s">
        <v>339</v>
      </c>
      <c r="I125" s="68"/>
      <c r="J125" s="68"/>
      <c r="K125" s="68"/>
      <c r="L125" s="93"/>
      <c r="M125" s="68"/>
      <c r="N125" s="68"/>
      <c r="O125" s="68"/>
      <c r="R125" s="74"/>
    </row>
    <row r="126" spans="1:19">
      <c r="A126" s="70"/>
      <c r="C126" s="496"/>
      <c r="D126" s="496"/>
      <c r="E126" s="495"/>
      <c r="F126" s="333"/>
      <c r="G126" s="85" t="s">
        <v>71</v>
      </c>
      <c r="H126" s="103" t="s">
        <v>340</v>
      </c>
      <c r="I126" s="90"/>
      <c r="J126" s="90"/>
      <c r="K126" s="90"/>
      <c r="L126" s="93"/>
      <c r="M126" s="68"/>
      <c r="N126" s="68"/>
      <c r="O126" s="68"/>
      <c r="R126" s="74"/>
    </row>
    <row r="127" spans="1:19">
      <c r="A127" s="70"/>
      <c r="D127" s="70"/>
      <c r="E127" s="70"/>
      <c r="F127" s="70"/>
      <c r="G127" s="70"/>
      <c r="H127" s="70"/>
      <c r="I127" s="70"/>
      <c r="J127" s="70"/>
      <c r="K127" s="68"/>
      <c r="L127" s="68"/>
      <c r="M127" s="68"/>
      <c r="N127" s="68"/>
      <c r="O127" s="68"/>
      <c r="R127" s="74"/>
    </row>
    <row r="128" spans="1:19">
      <c r="A128" s="70"/>
      <c r="B128" s="91" t="s">
        <v>342</v>
      </c>
      <c r="C128" s="456" t="s">
        <v>1270</v>
      </c>
      <c r="D128" s="456"/>
      <c r="E128" s="456"/>
      <c r="F128" s="456"/>
      <c r="G128" s="456"/>
      <c r="H128" s="456"/>
      <c r="I128" s="456"/>
      <c r="J128" s="456"/>
      <c r="K128" s="456"/>
      <c r="L128" s="456"/>
      <c r="M128" s="456"/>
      <c r="N128" s="456"/>
      <c r="O128" s="68"/>
      <c r="R128" s="74"/>
    </row>
    <row r="129" spans="1:19">
      <c r="A129" s="70"/>
      <c r="B129" s="91"/>
      <c r="C129" s="456"/>
      <c r="D129" s="456"/>
      <c r="E129" s="456"/>
      <c r="F129" s="456"/>
      <c r="G129" s="456"/>
      <c r="H129" s="456"/>
      <c r="I129" s="456"/>
      <c r="J129" s="456"/>
      <c r="K129" s="456"/>
      <c r="L129" s="456"/>
      <c r="M129" s="456"/>
      <c r="N129" s="456"/>
      <c r="O129" s="68"/>
      <c r="R129" s="74"/>
    </row>
    <row r="130" spans="1:19">
      <c r="A130" s="70"/>
      <c r="C130" s="84" t="s">
        <v>43</v>
      </c>
      <c r="D130" s="267"/>
      <c r="E130" s="70"/>
      <c r="F130" s="70"/>
      <c r="G130" s="70"/>
      <c r="H130" s="70"/>
      <c r="I130" s="70"/>
      <c r="J130" s="70"/>
      <c r="K130" s="68"/>
      <c r="L130" s="68"/>
      <c r="M130" s="68"/>
      <c r="N130" s="68"/>
      <c r="O130" s="68"/>
      <c r="Q130" s="72" t="str">
        <f>IF(S130="NG","回答を選択してください/","")</f>
        <v>回答を選択してください/</v>
      </c>
      <c r="R130" s="74"/>
      <c r="S130" s="70" t="str">
        <f>IF(D130="","NG","OK")</f>
        <v>NG</v>
      </c>
    </row>
    <row r="131" spans="1:19">
      <c r="A131" s="70"/>
      <c r="C131" s="85" t="s">
        <v>1332</v>
      </c>
      <c r="D131" s="90" t="s">
        <v>343</v>
      </c>
      <c r="E131" s="90"/>
      <c r="F131" s="90"/>
      <c r="G131" s="103"/>
      <c r="H131" s="103"/>
      <c r="I131" s="143"/>
      <c r="J131" s="70"/>
      <c r="K131" s="68"/>
      <c r="L131" s="68"/>
      <c r="M131" s="68"/>
      <c r="N131" s="68"/>
      <c r="O131" s="68"/>
      <c r="R131" s="74"/>
    </row>
    <row r="132" spans="1:19">
      <c r="A132" s="70"/>
      <c r="C132" s="85" t="s">
        <v>46</v>
      </c>
      <c r="D132" s="90" t="s">
        <v>344</v>
      </c>
      <c r="E132" s="90"/>
      <c r="F132" s="90"/>
      <c r="G132" s="103"/>
      <c r="H132" s="103"/>
      <c r="I132" s="143"/>
      <c r="J132" s="70"/>
      <c r="K132" s="68"/>
      <c r="L132" s="68"/>
      <c r="M132" s="68"/>
      <c r="N132" s="68"/>
      <c r="O132" s="68"/>
      <c r="R132" s="74"/>
    </row>
    <row r="133" spans="1:19">
      <c r="A133" s="70"/>
      <c r="C133" s="85" t="s">
        <v>48</v>
      </c>
      <c r="D133" s="87" t="s">
        <v>345</v>
      </c>
      <c r="E133" s="87"/>
      <c r="F133" s="87"/>
      <c r="G133" s="87"/>
      <c r="H133" s="87"/>
      <c r="I133" s="104"/>
      <c r="J133" s="70"/>
      <c r="K133" s="68"/>
      <c r="L133" s="68"/>
      <c r="M133" s="68"/>
      <c r="N133" s="68"/>
      <c r="O133" s="68"/>
      <c r="R133" s="74"/>
    </row>
    <row r="134" spans="1:19">
      <c r="A134" s="70"/>
      <c r="C134" s="85" t="s">
        <v>50</v>
      </c>
      <c r="D134" s="87" t="s">
        <v>346</v>
      </c>
      <c r="E134" s="87"/>
      <c r="F134" s="87"/>
      <c r="G134" s="87"/>
      <c r="H134" s="87"/>
      <c r="I134" s="104"/>
      <c r="J134" s="70"/>
      <c r="K134" s="68"/>
      <c r="L134" s="68"/>
      <c r="M134" s="68"/>
      <c r="N134" s="68"/>
      <c r="O134" s="68"/>
      <c r="R134" s="74"/>
    </row>
    <row r="135" spans="1:19">
      <c r="A135" s="70"/>
      <c r="C135" s="85" t="s">
        <v>52</v>
      </c>
      <c r="D135" s="87" t="s">
        <v>347</v>
      </c>
      <c r="E135" s="87"/>
      <c r="F135" s="87"/>
      <c r="G135" s="87"/>
      <c r="H135" s="87"/>
      <c r="I135" s="104"/>
      <c r="J135" s="70"/>
      <c r="K135" s="68"/>
      <c r="L135" s="68"/>
      <c r="M135" s="68"/>
      <c r="N135" s="68"/>
      <c r="O135" s="68"/>
      <c r="R135" s="74"/>
    </row>
    <row r="136" spans="1:19">
      <c r="A136" s="70"/>
      <c r="D136" s="70"/>
      <c r="E136" s="70"/>
      <c r="F136" s="70"/>
      <c r="G136" s="70"/>
      <c r="H136" s="70"/>
      <c r="I136" s="70"/>
      <c r="J136" s="70"/>
      <c r="K136" s="68"/>
      <c r="L136" s="68"/>
      <c r="M136" s="68"/>
      <c r="N136" s="68"/>
      <c r="O136" s="68"/>
      <c r="R136" s="74"/>
    </row>
    <row r="137" spans="1:19">
      <c r="B137" s="178" t="s">
        <v>81</v>
      </c>
    </row>
    <row r="138" spans="1:19"/>
    <row r="139" spans="1:19"/>
    <row r="140" spans="1:19"/>
    <row r="141" spans="1:19"/>
    <row r="142" spans="1:19"/>
  </sheetData>
  <sheetProtection algorithmName="SHA-512" hashValue="7KeqnO53ukSAs25VVwuX3HMZiupHO1sbByJgvpInc24gSwtdTbu/XF6mELJQVeFre5BeeWLGMQ/QUXFf9bgJkA==" saltValue="ArH61n0YjgN7fFcKBhRiPg==" spinCount="100000" sheet="1" objects="1" scenarios="1"/>
  <mergeCells count="62">
    <mergeCell ref="C128:N129"/>
    <mergeCell ref="E121:E126"/>
    <mergeCell ref="E85:E91"/>
    <mergeCell ref="E99:E105"/>
    <mergeCell ref="E73:E77"/>
    <mergeCell ref="E106:E112"/>
    <mergeCell ref="F114:F119"/>
    <mergeCell ref="C120:D126"/>
    <mergeCell ref="F121:F126"/>
    <mergeCell ref="E92:E98"/>
    <mergeCell ref="C78:D84"/>
    <mergeCell ref="C85:D119"/>
    <mergeCell ref="F107:F112"/>
    <mergeCell ref="F100:F105"/>
    <mergeCell ref="E78:E84"/>
    <mergeCell ref="F79:F84"/>
    <mergeCell ref="F86:F91"/>
    <mergeCell ref="F93:F98"/>
    <mergeCell ref="E113:E119"/>
    <mergeCell ref="C73:D77"/>
    <mergeCell ref="F74:F77"/>
    <mergeCell ref="C68:D72"/>
    <mergeCell ref="F69:F72"/>
    <mergeCell ref="E68:E72"/>
    <mergeCell ref="G15:H15"/>
    <mergeCell ref="G16:H16"/>
    <mergeCell ref="C60:N60"/>
    <mergeCell ref="E63:E67"/>
    <mergeCell ref="F64:F67"/>
    <mergeCell ref="C63:D67"/>
    <mergeCell ref="M45:N45"/>
    <mergeCell ref="M52:N52"/>
    <mergeCell ref="G51:N51"/>
    <mergeCell ref="E52:E57"/>
    <mergeCell ref="J18:K18"/>
    <mergeCell ref="C21:N21"/>
    <mergeCell ref="E25:E44"/>
    <mergeCell ref="C4:N4"/>
    <mergeCell ref="D14:E14"/>
    <mergeCell ref="D15:E15"/>
    <mergeCell ref="D16:E16"/>
    <mergeCell ref="D17:E17"/>
    <mergeCell ref="D11:E11"/>
    <mergeCell ref="D12:E12"/>
    <mergeCell ref="D13:E13"/>
    <mergeCell ref="G17:H17"/>
    <mergeCell ref="F11:I11"/>
    <mergeCell ref="J11:L11"/>
    <mergeCell ref="G12:H12"/>
    <mergeCell ref="G13:H13"/>
    <mergeCell ref="G14:H14"/>
    <mergeCell ref="G18:H18"/>
    <mergeCell ref="D18:E18"/>
    <mergeCell ref="M25:N25"/>
    <mergeCell ref="G42:N42"/>
    <mergeCell ref="G44:N44"/>
    <mergeCell ref="C25:D57"/>
    <mergeCell ref="F25:L25"/>
    <mergeCell ref="E45:E51"/>
    <mergeCell ref="F45:L45"/>
    <mergeCell ref="F52:L52"/>
    <mergeCell ref="G57:N57"/>
  </mergeCells>
  <phoneticPr fontId="2"/>
  <dataValidations count="3">
    <dataValidation type="list" allowBlank="1" showInputMessage="1" showErrorMessage="1" sqref="D12:D16" xr:uid="{6C930DFF-521A-4E1C-99DB-938D1FD99AAF}">
      <formula1>"北海道,青森県,岩手県,宮城県,秋田県,山形県,福島県,東京都,神奈川県,埼玉県,千葉県,茨城県,栃木県,群馬県,山梨県,新潟県,長野県,富山県,石川県,福井県,愛知県,岐阜県,静岡県,三重県,大阪府,兵庫県,京都府,滋賀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F69 F64 F74 D130" xr:uid="{CCAAF6F7-7997-4F88-B25D-530436DC135A}">
      <formula1>"1,2,3,4,5"</formula1>
    </dataValidation>
    <dataValidation type="list" allowBlank="1" showInputMessage="1" showErrorMessage="1" sqref="F86:F91 F121:F126 F114:F119 F93:F98 F100:F105 F107:F112 F79:F84" xr:uid="{66DA4F76-2043-4753-8A2B-E3572C47590A}">
      <formula1>"1,2,3,4,5,6,7"</formula1>
    </dataValidation>
  </dataValidations>
  <hyperlinks>
    <hyperlink ref="B137" location="基本情報!A1" display="⇒基本情報へ戻る" xr:uid="{16983EEF-2F0C-415A-9E4A-3636F3F82838}"/>
  </hyperlinks>
  <pageMargins left="0.7" right="0.7" top="0.75" bottom="0.75" header="0.3" footer="0.3"/>
  <pageSetup paperSize="9" scale="63" orientation="portrait" r:id="rId1"/>
  <colBreaks count="1" manualBreakCount="1">
    <brk id="1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70A05-4D1D-45A3-B840-78B54571FF8F}">
  <dimension ref="A1:AA54"/>
  <sheetViews>
    <sheetView showGridLines="0" zoomScaleNormal="100" workbookViewId="0"/>
  </sheetViews>
  <sheetFormatPr defaultColWidth="0" defaultRowHeight="15.75" zeroHeight="1"/>
  <cols>
    <col min="1" max="1" width="3.625" style="74" customWidth="1"/>
    <col min="2" max="2" width="9.5" style="74" customWidth="1"/>
    <col min="3" max="3" width="5.625" style="74" customWidth="1"/>
    <col min="4" max="10" width="8.625" style="74" customWidth="1"/>
    <col min="11" max="11" width="21.375" style="74" customWidth="1"/>
    <col min="12" max="13" width="8.625" style="74" customWidth="1"/>
    <col min="14" max="14" width="10.75" style="74" customWidth="1"/>
    <col min="15" max="16" width="11" style="74" customWidth="1"/>
    <col min="17" max="17" width="13.25" style="74" customWidth="1"/>
    <col min="18" max="18" width="3.625" style="74" customWidth="1"/>
    <col min="19" max="19" width="40.625" style="72" customWidth="1"/>
    <col min="20" max="27" width="0" style="70" hidden="1" customWidth="1"/>
    <col min="28" max="16384" width="8.625" style="70" hidden="1"/>
  </cols>
  <sheetData>
    <row r="1" spans="1:21">
      <c r="A1" s="68"/>
      <c r="B1" s="68"/>
      <c r="C1" s="68"/>
      <c r="D1" s="68"/>
      <c r="E1" s="68"/>
      <c r="F1" s="68"/>
      <c r="G1" s="68"/>
      <c r="H1" s="68"/>
      <c r="I1" s="68"/>
      <c r="J1" s="68"/>
      <c r="K1" s="68"/>
      <c r="L1" s="68"/>
      <c r="M1" s="68"/>
      <c r="N1" s="68"/>
      <c r="O1" s="68"/>
      <c r="P1" s="68"/>
      <c r="Q1" s="68"/>
      <c r="U1" s="70" t="s">
        <v>1071</v>
      </c>
    </row>
    <row r="2" spans="1:21" ht="16.5">
      <c r="A2" s="68"/>
      <c r="B2" s="179" t="s">
        <v>348</v>
      </c>
      <c r="C2" s="68"/>
      <c r="D2" s="68"/>
      <c r="F2" s="68"/>
      <c r="G2" s="68"/>
      <c r="H2" s="68"/>
      <c r="I2" s="68"/>
      <c r="J2" s="68"/>
      <c r="K2" s="68"/>
      <c r="L2" s="68"/>
      <c r="M2" s="68"/>
      <c r="N2" s="68"/>
      <c r="O2" s="68"/>
      <c r="P2" s="68"/>
      <c r="Q2" s="68"/>
      <c r="R2" s="68"/>
    </row>
    <row r="3" spans="1:21" ht="16.5">
      <c r="A3" s="68"/>
      <c r="B3" s="179"/>
      <c r="C3" s="68"/>
      <c r="D3" s="68"/>
      <c r="F3" s="68"/>
      <c r="G3" s="68"/>
      <c r="H3" s="68"/>
      <c r="I3" s="68"/>
      <c r="J3" s="68"/>
      <c r="K3" s="68"/>
      <c r="L3" s="68"/>
      <c r="M3" s="68"/>
      <c r="N3" s="68"/>
      <c r="O3" s="68"/>
      <c r="P3" s="68"/>
      <c r="Q3" s="68"/>
      <c r="R3" s="68"/>
    </row>
    <row r="4" spans="1:21">
      <c r="A4" s="68"/>
      <c r="B4" s="174" t="s">
        <v>349</v>
      </c>
      <c r="C4" s="456" t="s">
        <v>1291</v>
      </c>
      <c r="D4" s="456"/>
      <c r="E4" s="456"/>
      <c r="F4" s="456"/>
      <c r="G4" s="456"/>
      <c r="H4" s="456"/>
      <c r="I4" s="456"/>
      <c r="J4" s="456"/>
      <c r="K4" s="456"/>
      <c r="L4" s="456"/>
      <c r="M4" s="456"/>
      <c r="N4" s="456"/>
      <c r="O4" s="456"/>
      <c r="P4" s="165"/>
      <c r="Q4" s="165"/>
      <c r="R4" s="68"/>
    </row>
    <row r="5" spans="1:21">
      <c r="A5" s="68"/>
      <c r="B5" s="174"/>
      <c r="C5" s="456"/>
      <c r="D5" s="456"/>
      <c r="E5" s="456"/>
      <c r="F5" s="456"/>
      <c r="G5" s="456"/>
      <c r="H5" s="456"/>
      <c r="I5" s="456"/>
      <c r="J5" s="456"/>
      <c r="K5" s="456"/>
      <c r="L5" s="456"/>
      <c r="M5" s="456"/>
      <c r="N5" s="456"/>
      <c r="O5" s="456"/>
      <c r="P5" s="165"/>
      <c r="Q5" s="165"/>
      <c r="R5" s="68"/>
    </row>
    <row r="6" spans="1:21" ht="18.600000000000001" customHeight="1">
      <c r="A6" s="68"/>
      <c r="B6" s="174"/>
      <c r="C6" s="456"/>
      <c r="D6" s="456"/>
      <c r="E6" s="456"/>
      <c r="F6" s="456"/>
      <c r="G6" s="456"/>
      <c r="H6" s="456"/>
      <c r="I6" s="456"/>
      <c r="J6" s="456"/>
      <c r="K6" s="456"/>
      <c r="L6" s="456"/>
      <c r="M6" s="456"/>
      <c r="N6" s="456"/>
      <c r="O6" s="456"/>
      <c r="P6" s="165"/>
      <c r="Q6" s="165"/>
      <c r="R6" s="68"/>
    </row>
    <row r="7" spans="1:21">
      <c r="A7" s="68"/>
      <c r="B7" s="174"/>
      <c r="C7" s="70"/>
      <c r="D7" s="70"/>
      <c r="E7" s="70"/>
      <c r="F7" s="70"/>
      <c r="G7" s="70"/>
      <c r="H7" s="70"/>
      <c r="I7" s="70"/>
      <c r="J7" s="70"/>
      <c r="K7" s="70"/>
      <c r="L7" s="70"/>
      <c r="M7" s="70"/>
      <c r="N7" s="70"/>
      <c r="O7" s="70"/>
      <c r="P7" s="70"/>
      <c r="Q7" s="70"/>
      <c r="R7" s="68"/>
    </row>
    <row r="8" spans="1:21">
      <c r="A8" s="68"/>
      <c r="B8" s="174"/>
      <c r="C8" s="175"/>
      <c r="D8" s="175"/>
      <c r="E8" s="175"/>
      <c r="F8" s="175"/>
      <c r="G8" s="175"/>
      <c r="H8" s="175"/>
      <c r="I8" s="175"/>
      <c r="J8" s="175"/>
      <c r="K8" s="175"/>
      <c r="L8" s="428" t="s">
        <v>350</v>
      </c>
      <c r="M8" s="428"/>
      <c r="N8" s="428"/>
      <c r="O8" s="428"/>
      <c r="P8" s="428"/>
      <c r="Q8" s="428"/>
      <c r="R8" s="68"/>
    </row>
    <row r="9" spans="1:21">
      <c r="A9" s="68"/>
      <c r="L9" s="428" t="s">
        <v>351</v>
      </c>
      <c r="M9" s="428"/>
      <c r="N9" s="428" t="s">
        <v>352</v>
      </c>
      <c r="O9" s="428"/>
      <c r="P9" s="323" t="s">
        <v>647</v>
      </c>
      <c r="Q9" s="323"/>
      <c r="R9" s="68"/>
    </row>
    <row r="10" spans="1:21">
      <c r="A10" s="68"/>
      <c r="L10" s="428"/>
      <c r="M10" s="428"/>
      <c r="N10" s="428"/>
      <c r="O10" s="428"/>
      <c r="P10" s="323"/>
      <c r="Q10" s="323"/>
      <c r="R10" s="68"/>
    </row>
    <row r="11" spans="1:21">
      <c r="A11" s="68"/>
      <c r="L11" s="428"/>
      <c r="M11" s="428"/>
      <c r="N11" s="428"/>
      <c r="O11" s="428"/>
      <c r="P11" s="323"/>
      <c r="Q11" s="323"/>
      <c r="R11" s="68"/>
    </row>
    <row r="12" spans="1:21">
      <c r="A12" s="68"/>
      <c r="B12" s="83"/>
      <c r="C12" s="83"/>
      <c r="D12" s="83"/>
      <c r="E12" s="83"/>
      <c r="F12" s="83"/>
      <c r="G12" s="83"/>
      <c r="H12" s="83"/>
      <c r="I12" s="83"/>
      <c r="J12" s="83"/>
      <c r="K12" s="83"/>
      <c r="L12" s="182" t="s">
        <v>353</v>
      </c>
      <c r="M12" s="182" t="s">
        <v>354</v>
      </c>
      <c r="N12" s="182" t="s">
        <v>353</v>
      </c>
      <c r="O12" s="182" t="s">
        <v>354</v>
      </c>
      <c r="P12" s="182" t="s">
        <v>353</v>
      </c>
      <c r="Q12" s="182" t="s">
        <v>354</v>
      </c>
      <c r="R12" s="68"/>
    </row>
    <row r="13" spans="1:21">
      <c r="A13" s="68"/>
      <c r="B13" s="85" t="s">
        <v>44</v>
      </c>
      <c r="C13" s="86" t="s">
        <v>638</v>
      </c>
      <c r="D13" s="87"/>
      <c r="E13" s="88"/>
      <c r="F13" s="88"/>
      <c r="G13" s="88"/>
      <c r="H13" s="88"/>
      <c r="I13" s="88"/>
      <c r="J13" s="88"/>
      <c r="K13" s="89"/>
      <c r="L13" s="271"/>
      <c r="M13" s="271"/>
      <c r="N13" s="271"/>
      <c r="O13" s="271"/>
      <c r="P13" s="271"/>
      <c r="Q13" s="271"/>
      <c r="R13" s="68"/>
      <c r="S13" s="72" t="str">
        <f>IF(U13="NG","中間処理費用を入力してください/","")</f>
        <v>中間処理費用を入力してください/</v>
      </c>
      <c r="U13" s="70" t="str">
        <f>IF(COUNTA(L13:Q18)=0,"NG","OK")</f>
        <v>NG</v>
      </c>
    </row>
    <row r="14" spans="1:21">
      <c r="A14" s="68"/>
      <c r="B14" s="85" t="s">
        <v>46</v>
      </c>
      <c r="C14" s="86" t="s">
        <v>639</v>
      </c>
      <c r="D14" s="87"/>
      <c r="E14" s="88"/>
      <c r="F14" s="88"/>
      <c r="G14" s="88"/>
      <c r="H14" s="88"/>
      <c r="I14" s="88"/>
      <c r="J14" s="88"/>
      <c r="K14" s="89"/>
      <c r="L14" s="271"/>
      <c r="M14" s="271"/>
      <c r="N14" s="271"/>
      <c r="O14" s="271"/>
      <c r="P14" s="271"/>
      <c r="Q14" s="271"/>
      <c r="R14" s="68"/>
    </row>
    <row r="15" spans="1:21">
      <c r="A15" s="68"/>
      <c r="B15" s="85" t="s">
        <v>48</v>
      </c>
      <c r="C15" s="86" t="s">
        <v>640</v>
      </c>
      <c r="D15" s="87"/>
      <c r="E15" s="88"/>
      <c r="F15" s="88"/>
      <c r="G15" s="88"/>
      <c r="H15" s="88"/>
      <c r="I15" s="88"/>
      <c r="J15" s="88"/>
      <c r="K15" s="89"/>
      <c r="L15" s="271"/>
      <c r="M15" s="271"/>
      <c r="N15" s="271"/>
      <c r="O15" s="271"/>
      <c r="P15" s="271"/>
      <c r="Q15" s="271"/>
      <c r="R15" s="68"/>
    </row>
    <row r="16" spans="1:21">
      <c r="A16" s="68"/>
      <c r="B16" s="85" t="s">
        <v>50</v>
      </c>
      <c r="C16" s="86" t="s">
        <v>641</v>
      </c>
      <c r="D16" s="87"/>
      <c r="E16" s="88"/>
      <c r="F16" s="88"/>
      <c r="G16" s="88"/>
      <c r="H16" s="88"/>
      <c r="I16" s="88"/>
      <c r="J16" s="88"/>
      <c r="K16" s="89"/>
      <c r="L16" s="271"/>
      <c r="M16" s="271"/>
      <c r="N16" s="271"/>
      <c r="O16" s="271"/>
      <c r="P16" s="271"/>
      <c r="Q16" s="271"/>
      <c r="R16" s="68"/>
    </row>
    <row r="17" spans="1:21">
      <c r="A17" s="68"/>
      <c r="B17" s="424" t="s">
        <v>257</v>
      </c>
      <c r="C17" s="86" t="s">
        <v>235</v>
      </c>
      <c r="D17" s="87"/>
      <c r="E17" s="88"/>
      <c r="F17" s="88"/>
      <c r="G17" s="90"/>
      <c r="H17" s="88"/>
      <c r="I17" s="88"/>
      <c r="J17" s="88"/>
      <c r="K17" s="89"/>
      <c r="L17" s="497"/>
      <c r="M17" s="497"/>
      <c r="N17" s="497"/>
      <c r="O17" s="497"/>
      <c r="P17" s="497"/>
      <c r="Q17" s="497"/>
      <c r="R17" s="68"/>
      <c r="S17" s="72" t="str">
        <f>IF(U17="NG","その他の中間処理費用を入力してください/","")</f>
        <v/>
      </c>
      <c r="U17" s="70" t="str">
        <f>IF(AND(COUNTA(L17:Q18)=0,C18&lt;&gt;""),"NG","OK")</f>
        <v>OK</v>
      </c>
    </row>
    <row r="18" spans="1:21">
      <c r="A18" s="68"/>
      <c r="B18" s="457"/>
      <c r="C18" s="460"/>
      <c r="D18" s="461"/>
      <c r="E18" s="461"/>
      <c r="F18" s="461"/>
      <c r="G18" s="461"/>
      <c r="H18" s="461"/>
      <c r="I18" s="461"/>
      <c r="J18" s="461"/>
      <c r="K18" s="462"/>
      <c r="L18" s="497"/>
      <c r="M18" s="497"/>
      <c r="N18" s="497"/>
      <c r="O18" s="497"/>
      <c r="P18" s="497"/>
      <c r="Q18" s="497"/>
      <c r="R18" s="68"/>
      <c r="S18" s="72" t="str">
        <f>IF(U18="NG","その他の内容を入力してください/","")</f>
        <v/>
      </c>
      <c r="U18" s="70" t="str">
        <f>IF(AND(COUNTA(L17:Q18)&gt;=1,TRIM(C18)=""),"NG","OK")</f>
        <v>OK</v>
      </c>
    </row>
    <row r="19" spans="1:21">
      <c r="A19" s="68"/>
      <c r="B19" s="196"/>
      <c r="C19" s="196"/>
      <c r="D19" s="196"/>
      <c r="E19" s="196"/>
      <c r="F19" s="196"/>
      <c r="G19" s="196"/>
      <c r="H19" s="196"/>
      <c r="I19" s="196"/>
      <c r="J19" s="196"/>
      <c r="K19" s="196"/>
      <c r="L19" s="196"/>
      <c r="M19" s="196"/>
      <c r="N19" s="196"/>
      <c r="O19" s="196"/>
      <c r="P19" s="196"/>
      <c r="Q19" s="196"/>
      <c r="R19" s="68"/>
    </row>
    <row r="20" spans="1:21" ht="15" customHeight="1">
      <c r="A20" s="68"/>
      <c r="B20" s="197" t="s">
        <v>355</v>
      </c>
      <c r="C20" s="456" t="s">
        <v>1292</v>
      </c>
      <c r="D20" s="456"/>
      <c r="E20" s="456"/>
      <c r="F20" s="456"/>
      <c r="G20" s="456"/>
      <c r="H20" s="456"/>
      <c r="I20" s="456"/>
      <c r="J20" s="456"/>
      <c r="K20" s="456"/>
      <c r="L20" s="456"/>
      <c r="M20" s="456"/>
      <c r="N20" s="456"/>
      <c r="O20" s="456"/>
      <c r="P20" s="165"/>
      <c r="Q20" s="165"/>
      <c r="R20" s="68"/>
    </row>
    <row r="21" spans="1:21" ht="15" customHeight="1">
      <c r="A21" s="68"/>
      <c r="B21" s="84" t="s">
        <v>43</v>
      </c>
      <c r="C21" s="267"/>
      <c r="D21" s="70"/>
      <c r="E21" s="70"/>
      <c r="F21" s="70"/>
      <c r="G21" s="70"/>
      <c r="H21" s="70"/>
      <c r="I21" s="175"/>
      <c r="J21" s="175"/>
      <c r="K21" s="175"/>
      <c r="L21" s="175"/>
      <c r="M21" s="175"/>
      <c r="N21" s="175"/>
      <c r="O21" s="175"/>
      <c r="P21" s="175"/>
      <c r="Q21" s="175"/>
      <c r="R21" s="68"/>
      <c r="S21" s="72" t="str">
        <f>IF(U21="NG","公表の可否を選択してください/","")</f>
        <v>公表の可否を選択してください/</v>
      </c>
      <c r="U21" s="70" t="str">
        <f>IF(C21="","NG","OK")</f>
        <v>NG</v>
      </c>
    </row>
    <row r="22" spans="1:21" ht="15" customHeight="1">
      <c r="A22" s="68"/>
      <c r="B22" s="85" t="s">
        <v>44</v>
      </c>
      <c r="C22" s="90" t="s">
        <v>356</v>
      </c>
      <c r="D22" s="90"/>
      <c r="E22" s="90"/>
      <c r="F22" s="90"/>
      <c r="G22" s="90"/>
      <c r="H22" s="90"/>
      <c r="I22" s="93"/>
      <c r="J22" s="175"/>
      <c r="K22" s="175"/>
      <c r="L22" s="175"/>
      <c r="M22" s="175"/>
      <c r="N22" s="175"/>
      <c r="O22" s="175"/>
      <c r="P22" s="175"/>
      <c r="Q22" s="175"/>
      <c r="R22" s="68"/>
    </row>
    <row r="23" spans="1:21" ht="15" customHeight="1">
      <c r="A23" s="68"/>
      <c r="B23" s="85" t="s">
        <v>46</v>
      </c>
      <c r="C23" s="90" t="s">
        <v>357</v>
      </c>
      <c r="D23" s="90"/>
      <c r="E23" s="90"/>
      <c r="F23" s="90"/>
      <c r="G23" s="90"/>
      <c r="H23" s="90"/>
      <c r="I23" s="93"/>
      <c r="J23" s="175"/>
      <c r="K23" s="175"/>
      <c r="L23" s="175"/>
      <c r="M23" s="175"/>
      <c r="N23" s="175"/>
      <c r="O23" s="175"/>
      <c r="P23" s="175"/>
      <c r="Q23" s="175"/>
      <c r="R23" s="68"/>
    </row>
    <row r="24" spans="1:21" ht="15" customHeight="1">
      <c r="A24" s="68"/>
      <c r="B24" s="85" t="s">
        <v>48</v>
      </c>
      <c r="C24" s="87" t="s">
        <v>358</v>
      </c>
      <c r="D24" s="87"/>
      <c r="E24" s="87"/>
      <c r="F24" s="90"/>
      <c r="G24" s="90"/>
      <c r="H24" s="90"/>
      <c r="I24" s="93"/>
      <c r="J24" s="175"/>
      <c r="K24" s="175"/>
      <c r="L24" s="175"/>
      <c r="M24" s="175"/>
      <c r="N24" s="175"/>
      <c r="O24" s="175"/>
      <c r="P24" s="175"/>
      <c r="Q24" s="175"/>
      <c r="R24" s="68"/>
    </row>
    <row r="25" spans="1:21">
      <c r="A25" s="68"/>
      <c r="B25" s="76"/>
      <c r="C25" s="83"/>
      <c r="D25" s="83"/>
      <c r="E25" s="83"/>
      <c r="F25" s="83"/>
      <c r="G25" s="83"/>
      <c r="H25" s="83"/>
      <c r="I25" s="83"/>
      <c r="J25" s="83"/>
      <c r="K25" s="83"/>
      <c r="L25" s="83"/>
      <c r="M25" s="83"/>
      <c r="N25" s="83"/>
      <c r="O25" s="83"/>
      <c r="P25" s="83"/>
      <c r="Q25" s="83"/>
      <c r="R25" s="68"/>
    </row>
    <row r="26" spans="1:21" ht="15" customHeight="1">
      <c r="B26" s="76" t="s">
        <v>359</v>
      </c>
      <c r="C26" s="459" t="s">
        <v>1293</v>
      </c>
      <c r="D26" s="459"/>
      <c r="E26" s="459"/>
      <c r="F26" s="459"/>
      <c r="G26" s="459"/>
      <c r="H26" s="459"/>
      <c r="I26" s="459"/>
      <c r="J26" s="459"/>
      <c r="K26" s="459"/>
      <c r="L26" s="459"/>
      <c r="M26" s="459"/>
      <c r="N26" s="459"/>
      <c r="O26" s="459"/>
      <c r="P26" s="83"/>
      <c r="Q26" s="83"/>
      <c r="R26" s="68"/>
    </row>
    <row r="27" spans="1:21">
      <c r="B27" s="76"/>
      <c r="C27" s="459"/>
      <c r="D27" s="459"/>
      <c r="E27" s="459"/>
      <c r="F27" s="459"/>
      <c r="G27" s="459"/>
      <c r="H27" s="459"/>
      <c r="I27" s="459"/>
      <c r="J27" s="459"/>
      <c r="K27" s="459"/>
      <c r="L27" s="459"/>
      <c r="M27" s="459"/>
      <c r="N27" s="459"/>
      <c r="O27" s="459"/>
      <c r="P27" s="83"/>
      <c r="Q27" s="83"/>
      <c r="R27" s="68"/>
    </row>
    <row r="28" spans="1:21">
      <c r="C28" s="83"/>
      <c r="D28" s="83"/>
      <c r="E28" s="83"/>
      <c r="F28" s="83"/>
      <c r="G28" s="68"/>
      <c r="H28" s="68"/>
      <c r="I28" s="68"/>
      <c r="J28" s="198" t="s">
        <v>615</v>
      </c>
      <c r="K28" s="198" t="s">
        <v>616</v>
      </c>
      <c r="L28" s="198" t="s">
        <v>617</v>
      </c>
      <c r="M28" s="198" t="s">
        <v>618</v>
      </c>
    </row>
    <row r="29" spans="1:21">
      <c r="C29" s="85" t="s">
        <v>44</v>
      </c>
      <c r="D29" s="90" t="s">
        <v>360</v>
      </c>
      <c r="E29" s="90"/>
      <c r="F29" s="90"/>
      <c r="G29" s="90"/>
      <c r="H29" s="90"/>
      <c r="I29" s="90"/>
      <c r="J29" s="3"/>
      <c r="K29" s="3"/>
      <c r="L29" s="3"/>
      <c r="M29" s="3"/>
      <c r="S29" s="72" t="str">
        <f>IF(U29="NG","選択肢1.の影響度を1つ選択してください/","")</f>
        <v>選択肢1.の影響度を1つ選択してください/</v>
      </c>
      <c r="U29" s="70" t="str">
        <f>IF(COUNTIF(J29:M29,"○")&lt;&gt;1,"NG","OK")</f>
        <v>NG</v>
      </c>
    </row>
    <row r="30" spans="1:21">
      <c r="C30" s="85" t="s">
        <v>46</v>
      </c>
      <c r="D30" s="90" t="s">
        <v>361</v>
      </c>
      <c r="E30" s="90"/>
      <c r="F30" s="90"/>
      <c r="G30" s="90"/>
      <c r="H30" s="90"/>
      <c r="I30" s="90"/>
      <c r="J30" s="3"/>
      <c r="K30" s="3"/>
      <c r="L30" s="3"/>
      <c r="M30" s="3"/>
      <c r="S30" s="72" t="str">
        <f>IF(U30="NG","選択肢2.の影響度を1つ選択してください/","")</f>
        <v>選択肢2.の影響度を1つ選択してください/</v>
      </c>
      <c r="U30" s="70" t="str">
        <f>IF(COUNTIF(J30:M30,"○")&lt;&gt;1,"NG","OK")</f>
        <v>NG</v>
      </c>
    </row>
    <row r="31" spans="1:21">
      <c r="C31" s="85" t="s">
        <v>48</v>
      </c>
      <c r="D31" s="90" t="s">
        <v>1104</v>
      </c>
      <c r="E31" s="90"/>
      <c r="F31" s="90"/>
      <c r="G31" s="90"/>
      <c r="H31" s="90"/>
      <c r="I31" s="90"/>
      <c r="J31" s="3"/>
      <c r="K31" s="3"/>
      <c r="L31" s="3"/>
      <c r="M31" s="3"/>
      <c r="S31" s="72" t="str">
        <f>IF(U31="NG","選択肢3.の影響度を1つ選択してください/","")</f>
        <v>選択肢3.の影響度を1つ選択してください/</v>
      </c>
      <c r="U31" s="70" t="str">
        <f>IF(COUNTIF(J31:M31,"○")&lt;&gt;1,"NG","OK")</f>
        <v>NG</v>
      </c>
    </row>
    <row r="32" spans="1:21">
      <c r="C32" s="85" t="s">
        <v>50</v>
      </c>
      <c r="D32" s="90" t="s">
        <v>362</v>
      </c>
      <c r="E32" s="90"/>
      <c r="F32" s="90"/>
      <c r="G32" s="90"/>
      <c r="H32" s="90"/>
      <c r="I32" s="90"/>
      <c r="J32" s="3"/>
      <c r="K32" s="3"/>
      <c r="L32" s="3"/>
      <c r="M32" s="3"/>
      <c r="S32" s="72" t="str">
        <f>IF(U32="NG","選択肢4.の影響度を1つ選択してください/","")</f>
        <v>選択肢4.の影響度を1つ選択してください/</v>
      </c>
      <c r="U32" s="70" t="str">
        <f>IF(COUNTIF(J32:M32,"○")&lt;&gt;1,"NG","OK")</f>
        <v>NG</v>
      </c>
    </row>
    <row r="33" spans="3:27">
      <c r="C33" s="85" t="s">
        <v>52</v>
      </c>
      <c r="D33" s="90" t="s">
        <v>363</v>
      </c>
      <c r="E33" s="90"/>
      <c r="F33" s="90"/>
      <c r="G33" s="90"/>
      <c r="H33" s="90"/>
      <c r="I33" s="90"/>
      <c r="J33" s="3"/>
      <c r="K33" s="3"/>
      <c r="L33" s="3"/>
      <c r="M33" s="3"/>
      <c r="S33" s="72" t="str">
        <f>IF(U33="NG","選択肢5.の影響度を1つ選択してください/","")</f>
        <v>選択肢5.の影響度を1つ選択してください/</v>
      </c>
      <c r="U33" s="70" t="str">
        <f>IF(COUNTIF(J33:M33,"○")&lt;&gt;1,"NG","OK")</f>
        <v>NG</v>
      </c>
    </row>
    <row r="34" spans="3:27">
      <c r="C34" s="85" t="s">
        <v>54</v>
      </c>
      <c r="D34" s="90" t="s">
        <v>364</v>
      </c>
      <c r="E34" s="90"/>
      <c r="F34" s="90"/>
      <c r="G34" s="90"/>
      <c r="H34" s="90"/>
      <c r="I34" s="90"/>
      <c r="J34" s="3"/>
      <c r="K34" s="3"/>
      <c r="L34" s="3"/>
      <c r="M34" s="3"/>
      <c r="S34" s="72" t="str">
        <f>IF(U34="NG","選択肢6.の影響度を1つ選択してください/","")</f>
        <v>選択肢6.の影響度を1つ選択してください/</v>
      </c>
      <c r="U34" s="70" t="str">
        <f t="shared" ref="U34:U45" si="0">IF(COUNTIF(J34:M34,"○")&lt;&gt;1,"NG","OK")</f>
        <v>NG</v>
      </c>
    </row>
    <row r="35" spans="3:27">
      <c r="C35" s="85" t="s">
        <v>365</v>
      </c>
      <c r="D35" s="90" t="s">
        <v>366</v>
      </c>
      <c r="E35" s="90"/>
      <c r="F35" s="90"/>
      <c r="G35" s="90"/>
      <c r="H35" s="90"/>
      <c r="I35" s="90"/>
      <c r="J35" s="3"/>
      <c r="K35" s="3"/>
      <c r="L35" s="3"/>
      <c r="M35" s="3"/>
      <c r="S35" s="72" t="str">
        <f>IF(U35="NG","選択肢7-1.の影響度を1つ選択してください/","")</f>
        <v>選択肢7-1.の影響度を1つ選択してください/</v>
      </c>
      <c r="U35" s="70" t="str">
        <f t="shared" si="0"/>
        <v>NG</v>
      </c>
    </row>
    <row r="36" spans="3:27">
      <c r="C36" s="85" t="s">
        <v>367</v>
      </c>
      <c r="D36" s="90" t="s">
        <v>368</v>
      </c>
      <c r="E36" s="90"/>
      <c r="F36" s="90"/>
      <c r="G36" s="90"/>
      <c r="H36" s="90"/>
      <c r="I36" s="90"/>
      <c r="J36" s="3"/>
      <c r="K36" s="3"/>
      <c r="L36" s="3"/>
      <c r="M36" s="3"/>
      <c r="N36" s="70"/>
      <c r="O36" s="70"/>
      <c r="P36" s="70"/>
      <c r="Q36" s="70"/>
      <c r="R36" s="70"/>
      <c r="S36" s="72" t="str">
        <f>IF(U36="NG","選択肢7-2.の影響度を1つ選択してください/","")</f>
        <v>選択肢7-2.の影響度を1つ選択してください/</v>
      </c>
      <c r="T36" s="74"/>
      <c r="U36" s="70" t="str">
        <f t="shared" si="0"/>
        <v>NG</v>
      </c>
      <c r="V36" s="74"/>
      <c r="W36" s="74"/>
      <c r="X36" s="74"/>
      <c r="Y36" s="74"/>
      <c r="Z36" s="74"/>
      <c r="AA36" s="199"/>
    </row>
    <row r="37" spans="3:27">
      <c r="C37" s="85" t="s">
        <v>73</v>
      </c>
      <c r="D37" s="90" t="s">
        <v>369</v>
      </c>
      <c r="E37" s="90"/>
      <c r="F37" s="90"/>
      <c r="G37" s="90"/>
      <c r="H37" s="90"/>
      <c r="I37" s="90"/>
      <c r="J37" s="3"/>
      <c r="K37" s="3"/>
      <c r="L37" s="3"/>
      <c r="M37" s="3"/>
      <c r="S37" s="72" t="str">
        <f>IF(U37="NG","選択肢8.の影響度を1つ選択してください/","")</f>
        <v>選択肢8.の影響度を1つ選択してください/</v>
      </c>
      <c r="U37" s="70" t="str">
        <f t="shared" si="0"/>
        <v>NG</v>
      </c>
    </row>
    <row r="38" spans="3:27">
      <c r="C38" s="85" t="s">
        <v>75</v>
      </c>
      <c r="D38" s="101" t="s">
        <v>370</v>
      </c>
      <c r="E38" s="101"/>
      <c r="F38" s="101"/>
      <c r="G38" s="101"/>
      <c r="H38" s="101"/>
      <c r="I38" s="90"/>
      <c r="J38" s="3"/>
      <c r="K38" s="3"/>
      <c r="L38" s="3"/>
      <c r="M38" s="3"/>
      <c r="N38" s="70"/>
      <c r="O38" s="70"/>
      <c r="P38" s="70"/>
      <c r="Q38" s="70"/>
      <c r="S38" s="72" t="str">
        <f>IF(U38="NG","選択肢9.の影響度を1つ選択してください/","")</f>
        <v>選択肢9.の影響度を1つ選択してください/</v>
      </c>
      <c r="U38" s="70" t="str">
        <f t="shared" si="0"/>
        <v>NG</v>
      </c>
    </row>
    <row r="39" spans="3:27">
      <c r="C39" s="85" t="s">
        <v>77</v>
      </c>
      <c r="D39" s="101" t="s">
        <v>371</v>
      </c>
      <c r="E39" s="101"/>
      <c r="F39" s="101"/>
      <c r="G39" s="101"/>
      <c r="H39" s="101"/>
      <c r="I39" s="90"/>
      <c r="J39" s="3"/>
      <c r="K39" s="3"/>
      <c r="L39" s="3"/>
      <c r="M39" s="3"/>
      <c r="S39" s="72" t="str">
        <f>IF(U39="NG","選択肢10.の影響度を1つ選択してください/","")</f>
        <v>選択肢10.の影響度を1つ選択してください/</v>
      </c>
      <c r="U39" s="70" t="str">
        <f t="shared" si="0"/>
        <v>NG</v>
      </c>
    </row>
    <row r="40" spans="3:27">
      <c r="C40" s="85" t="s">
        <v>211</v>
      </c>
      <c r="D40" s="90" t="s">
        <v>655</v>
      </c>
      <c r="E40" s="90"/>
      <c r="F40" s="90"/>
      <c r="G40" s="90"/>
      <c r="H40" s="90"/>
      <c r="I40" s="90"/>
      <c r="J40" s="3"/>
      <c r="K40" s="3"/>
      <c r="L40" s="3"/>
      <c r="M40" s="3"/>
      <c r="S40" s="72" t="str">
        <f>IF(U40="NG","選択肢11.の影響度を1つ選択してください/","")</f>
        <v>選択肢11.の影響度を1つ選択してください/</v>
      </c>
      <c r="U40" s="70" t="str">
        <f t="shared" si="0"/>
        <v>NG</v>
      </c>
    </row>
    <row r="41" spans="3:27">
      <c r="C41" s="85" t="s">
        <v>592</v>
      </c>
      <c r="D41" s="101" t="s">
        <v>656</v>
      </c>
      <c r="E41" s="101"/>
      <c r="F41" s="101"/>
      <c r="G41" s="101"/>
      <c r="H41" s="101"/>
      <c r="I41" s="90"/>
      <c r="J41" s="3"/>
      <c r="K41" s="3"/>
      <c r="L41" s="3"/>
      <c r="M41" s="3"/>
      <c r="S41" s="72" t="str">
        <f>IF(U41="NG","選択肢12.の影響度を1つ選択してください/","")</f>
        <v>選択肢12.の影響度を1つ選択してください/</v>
      </c>
      <c r="U41" s="70" t="str">
        <f t="shared" si="0"/>
        <v>NG</v>
      </c>
    </row>
    <row r="42" spans="3:27">
      <c r="C42" s="85" t="s">
        <v>1340</v>
      </c>
      <c r="D42" s="101" t="s">
        <v>657</v>
      </c>
      <c r="E42" s="101"/>
      <c r="F42" s="101"/>
      <c r="G42" s="101"/>
      <c r="H42" s="101"/>
      <c r="I42" s="90"/>
      <c r="J42" s="3"/>
      <c r="K42" s="3"/>
      <c r="L42" s="3"/>
      <c r="M42" s="3"/>
      <c r="S42" s="72" t="str">
        <f>IF(U42="NG","選択肢13.の影響度を1つ選択してください/","")</f>
        <v>選択肢13.の影響度を1つ選択してください/</v>
      </c>
      <c r="U42" s="70" t="str">
        <f t="shared" si="0"/>
        <v>NG</v>
      </c>
    </row>
    <row r="43" spans="3:27">
      <c r="C43" s="85" t="s">
        <v>1341</v>
      </c>
      <c r="D43" s="90" t="s">
        <v>658</v>
      </c>
      <c r="E43" s="90"/>
      <c r="F43" s="90"/>
      <c r="G43" s="90"/>
      <c r="H43" s="90"/>
      <c r="I43" s="90"/>
      <c r="J43" s="3"/>
      <c r="K43" s="3"/>
      <c r="L43" s="3"/>
      <c r="M43" s="3"/>
      <c r="S43" s="72" t="str">
        <f>IF(U43="NG","選択肢14.の影響度を1つ選択してください/","")</f>
        <v>選択肢14.の影響度を1つ選択してください/</v>
      </c>
      <c r="U43" s="70" t="str">
        <f t="shared" si="0"/>
        <v>NG</v>
      </c>
    </row>
    <row r="44" spans="3:27">
      <c r="C44" s="85" t="s">
        <v>1342</v>
      </c>
      <c r="D44" s="101" t="s">
        <v>659</v>
      </c>
      <c r="E44" s="101"/>
      <c r="F44" s="101"/>
      <c r="G44" s="101"/>
      <c r="H44" s="101"/>
      <c r="I44" s="90"/>
      <c r="J44" s="3"/>
      <c r="K44" s="3"/>
      <c r="L44" s="3"/>
      <c r="M44" s="3"/>
      <c r="S44" s="72" t="str">
        <f>IF(U44="NG","選択肢15.の影響度を1つ選択してください/","")</f>
        <v>選択肢15.の影響度を1つ選択してください/</v>
      </c>
      <c r="U44" s="70" t="str">
        <f t="shared" si="0"/>
        <v>NG</v>
      </c>
    </row>
    <row r="45" spans="3:27">
      <c r="C45" s="85" t="s">
        <v>1343</v>
      </c>
      <c r="D45" s="101" t="s">
        <v>372</v>
      </c>
      <c r="E45" s="101"/>
      <c r="F45" s="101"/>
      <c r="G45" s="101"/>
      <c r="H45" s="101"/>
      <c r="I45" s="90"/>
      <c r="J45" s="3"/>
      <c r="K45" s="3"/>
      <c r="L45" s="3"/>
      <c r="M45" s="3"/>
      <c r="S45" s="72" t="str">
        <f>IF(U45="NG","選択肢16.の影響度を1つ選択してください/","")</f>
        <v>選択肢16.の影響度を1つ選択してください/</v>
      </c>
      <c r="U45" s="70" t="str">
        <f t="shared" si="0"/>
        <v>NG</v>
      </c>
    </row>
    <row r="46" spans="3:27" ht="15.75" customHeight="1">
      <c r="C46" s="107" t="s">
        <v>1344</v>
      </c>
      <c r="D46" s="101" t="s">
        <v>78</v>
      </c>
      <c r="E46" s="101"/>
      <c r="F46" s="101"/>
      <c r="G46" s="101"/>
      <c r="H46" s="101"/>
      <c r="I46" s="90"/>
      <c r="J46" s="490"/>
      <c r="K46" s="490"/>
      <c r="L46" s="490"/>
      <c r="M46" s="490"/>
      <c r="S46" s="72" t="str">
        <f>IF(U46="NG","その他の影響度を1つ選択してください/","")</f>
        <v/>
      </c>
      <c r="U46" s="70" t="str">
        <f>IF(AND(COUNTIF(J46:M46,"○")&lt;&gt;1,D47&lt;&gt;""),"NG","OK")</f>
        <v>OK</v>
      </c>
    </row>
    <row r="47" spans="3:27">
      <c r="C47" s="193"/>
      <c r="D47" s="460"/>
      <c r="E47" s="461"/>
      <c r="F47" s="461"/>
      <c r="G47" s="461"/>
      <c r="H47" s="461"/>
      <c r="I47" s="461"/>
      <c r="J47" s="490"/>
      <c r="K47" s="490"/>
      <c r="L47" s="490"/>
      <c r="M47" s="490"/>
      <c r="S47" s="72" t="str">
        <f>IF(U47="NG","その他の内容を入力してください/","")</f>
        <v/>
      </c>
      <c r="U47" s="70" t="str">
        <f>IF(AND(COUNTIF(J46:M46,"○")&gt;=1,TRIM(C47)=""),"NG","OK")</f>
        <v>OK</v>
      </c>
    </row>
    <row r="48" spans="3:27"/>
    <row r="49" spans="2:2">
      <c r="B49" s="178" t="s">
        <v>81</v>
      </c>
    </row>
    <row r="50" spans="2:2"/>
    <row r="51" spans="2:2"/>
    <row r="52" spans="2:2"/>
    <row r="53" spans="2:2"/>
    <row r="54" spans="2:2"/>
  </sheetData>
  <sheetProtection algorithmName="SHA-512" hashValue="ktAPIL+VlDEZ6X+8RxoiFTrKTSE9s4poD1bPmQwl3fI/V2HcPrMFhLfu3sm9zQYxy0DiICgvm6NnFicA8ox8VA==" saltValue="M/Jwk3CaIP0QwW+3vJzqhQ==" spinCount="100000" sheet="1" objects="1" scenarios="1"/>
  <mergeCells count="20">
    <mergeCell ref="C4:O6"/>
    <mergeCell ref="C20:O20"/>
    <mergeCell ref="B17:B18"/>
    <mergeCell ref="C18:K18"/>
    <mergeCell ref="L17:L18"/>
    <mergeCell ref="O17:O18"/>
    <mergeCell ref="M17:M18"/>
    <mergeCell ref="N17:N18"/>
    <mergeCell ref="L8:Q8"/>
    <mergeCell ref="P9:Q11"/>
    <mergeCell ref="P17:P18"/>
    <mergeCell ref="Q17:Q18"/>
    <mergeCell ref="C26:O27"/>
    <mergeCell ref="L46:L47"/>
    <mergeCell ref="M46:M47"/>
    <mergeCell ref="L9:M11"/>
    <mergeCell ref="D47:I47"/>
    <mergeCell ref="N9:O11"/>
    <mergeCell ref="J46:J47"/>
    <mergeCell ref="K46:K47"/>
  </mergeCells>
  <phoneticPr fontId="2"/>
  <dataValidations count="2">
    <dataValidation type="list" allowBlank="1" showInputMessage="1" showErrorMessage="1" sqref="C21" xr:uid="{29459689-F697-4DFE-BCBA-6E794FBE3D2E}">
      <formula1>"1,2,3"</formula1>
    </dataValidation>
    <dataValidation type="list" allowBlank="1" showInputMessage="1" showErrorMessage="1" sqref="J29:M46" xr:uid="{4BF7A759-74A5-4631-BE02-AB1D3FD4B038}">
      <formula1>"○,　"</formula1>
    </dataValidation>
  </dataValidations>
  <hyperlinks>
    <hyperlink ref="B49" location="基本情報!A1" display="⇒基本情報へ戻る" xr:uid="{CE7786C9-B743-42BB-A020-2CD5385749BA}"/>
  </hyperlinks>
  <pageMargins left="0.7" right="0.7" top="0.75" bottom="0.75" header="0.3" footer="0.3"/>
  <pageSetup paperSize="9" scale="75" orientation="portrait" r:id="rId1"/>
  <colBreaks count="1" manualBreakCount="1">
    <brk id="18" max="1048575" man="1"/>
  </colBreaks>
  <ignoredErrors>
    <ignoredError sqref="O25 B18 C47 C17:J17 C28:I28 C30:H30 B25:L25 B15 E46:H46 Y36 O28:O29 D29:H29 T36 C32:H32 C31 E31:H31 O37:O40 B13 D13:J13 B14 D14:J14 D15:J15 V36" numberStoredAsText="1"/>
  </ignoredErrors>
</worksheet>
</file>

<file path=docMetadata/LabelInfo.xml><?xml version="1.0" encoding="utf-8"?>
<clbl:labelList xmlns:clbl="http://schemas.microsoft.com/office/2020/mipLabelMetadata">
  <clbl:label id="{4eb78b00-fe20-43c1-9144-a35b64c10272}" enabled="0" method="" siteId="{4eb78b00-fe20-43c1-9144-a35b64c1027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10</vt:i4>
      </vt:variant>
    </vt:vector>
  </HeadingPairs>
  <TitlesOfParts>
    <vt:vector size="24" baseType="lpstr">
      <vt:lpstr>基本情報</vt:lpstr>
      <vt:lpstr>【技術開発】（問1～3）</vt:lpstr>
      <vt:lpstr>【処理内容・処理能力】（問4）</vt:lpstr>
      <vt:lpstr>（参考）技術と装置の選択肢 </vt:lpstr>
      <vt:lpstr>【受入状況】（問5～6）</vt:lpstr>
      <vt:lpstr>【非Si系パネル】（問7）</vt:lpstr>
      <vt:lpstr>【保管状況】（問8）</vt:lpstr>
      <vt:lpstr>【PVリサイクル】(問９～10）</vt:lpstr>
      <vt:lpstr>【中間処理費用】（問11）</vt:lpstr>
      <vt:lpstr>【汎用的な処理】（問12～13）</vt:lpstr>
      <vt:lpstr>【収集運搬費用】（問14～18）</vt:lpstr>
      <vt:lpstr>【リユース】（問19～26）</vt:lpstr>
      <vt:lpstr>チェックシート </vt:lpstr>
      <vt:lpstr>集計シート</vt:lpstr>
      <vt:lpstr>'【PVリサイクル】(問９～10）'!Print_Area</vt:lpstr>
      <vt:lpstr>'【リユース】（問19～26）'!Print_Area</vt:lpstr>
      <vt:lpstr>'【技術開発】（問1～3）'!Print_Area</vt:lpstr>
      <vt:lpstr>'【受入状況】（問5～6）'!Print_Area</vt:lpstr>
      <vt:lpstr>'【収集運搬費用】（問14～18）'!Print_Area</vt:lpstr>
      <vt:lpstr>'【処理内容・処理能力】（問4）'!Print_Area</vt:lpstr>
      <vt:lpstr>'【中間処理費用】（問11）'!Print_Area</vt:lpstr>
      <vt:lpstr>'【汎用的な処理】（問12～13）'!Print_Area</vt:lpstr>
      <vt:lpstr>'【保管状況】（問8）'!Print_Area</vt:lpstr>
      <vt:lpstr>基本情報!Print_Area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2026-07-24T01:12:37Z</dcterms:created>
  <dcterms:modified xsi:type="dcterms:W3CDTF">2026-07-24T02:36:24Z</dcterms:modified>
  <cp:category/>
  <cp:contentStatus/>
</cp:coreProperties>
</file>