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B6ACC491-0931-4077-BBC1-DE88DA4D2451}" xr6:coauthVersionLast="47" xr6:coauthVersionMax="47" xr10:uidLastSave="{00000000-0000-0000-0000-000000000000}"/>
  <workbookProtection workbookAlgorithmName="SHA-512" workbookHashValue="BiCjcZPJ+x8qeVI4/0vTejokdxeUhICK6MKCHzm9ZFqHyD/lHVfMy8hMCMZhAvqKEXMM3ZNkx0aNDwtfZuJeOQ==" workbookSaltValue="r2oqlGl5BOE1zFWISreuog==" workbookSpinCount="100000" lockStructure="1"/>
  <bookViews>
    <workbookView xWindow="20080" yWindow="-4150" windowWidth="19310" windowHeight="13500" tabRatio="883" xr2:uid="{FB2D78D0-7759-46FD-840F-1F2A6F965466}"/>
  </bookViews>
  <sheets>
    <sheet name="基本情報" sheetId="5" r:id="rId1"/>
    <sheet name="問1 【貴社の事業形態】" sheetId="27" r:id="rId2"/>
    <sheet name="問2【取り外し全般】" sheetId="7" r:id="rId3"/>
    <sheet name="問3【廃棄関係】～問5【リユース・リサイクル】" sheetId="30" r:id="rId4"/>
    <sheet name="問6【リパワリング】" sheetId="31" r:id="rId5"/>
    <sheet name="チェックシート " sheetId="26" r:id="rId6"/>
    <sheet name="集計シート" sheetId="25" state="hidden" r:id="rId7"/>
  </sheets>
  <definedNames>
    <definedName name="_xlnm._FilterDatabase" localSheetId="5" hidden="1">'チェックシート '!$B$4:$F$21</definedName>
    <definedName name="_xlnm.Print_Area" localSheetId="0">基本情報!$A$1:$G$44</definedName>
    <definedName name="_xlnm.Print_Area" localSheetId="1">'問1 【貴社の事業形態】'!$A$1:$P$60</definedName>
    <definedName name="_xlnm.Print_Area" localSheetId="2">問2【取り外し全般】!$A$1:$P$172</definedName>
    <definedName name="_xlnm.Print_Area" localSheetId="3">'問3【廃棄関係】～問5【リユース・リサイクル】'!$A$1:$P$443</definedName>
    <definedName name="_xlnm.Print_Area" localSheetId="4">問6【リパワリング】!$A$1:$P$50</definedName>
    <definedName name="都道府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435" i="30" l="1"/>
  <c r="U43" i="31"/>
  <c r="U38" i="31"/>
  <c r="U29" i="31"/>
  <c r="U21" i="31"/>
  <c r="U12" i="31"/>
  <c r="U6" i="31"/>
  <c r="S3" i="31"/>
  <c r="K43" i="27"/>
  <c r="U25" i="30"/>
  <c r="U163" i="7"/>
  <c r="U151" i="7"/>
  <c r="U157" i="7"/>
  <c r="U147" i="7"/>
  <c r="DZ7" i="25" l="1"/>
  <c r="EA13" i="25" s="1"/>
  <c r="DY7" i="25"/>
  <c r="DX7" i="25"/>
  <c r="DW7" i="25"/>
  <c r="S45" i="27" l="1"/>
  <c r="PK7" i="25" l="1"/>
  <c r="PJ7" i="25"/>
  <c r="PI7" i="25"/>
  <c r="PL7" i="25"/>
  <c r="OY7" i="25"/>
  <c r="OX7" i="25"/>
  <c r="OW7" i="25"/>
  <c r="OM7" i="25"/>
  <c r="OL7" i="25"/>
  <c r="OK7" i="25"/>
  <c r="OY12" i="25" s="1"/>
  <c r="PI12" i="25" l="1"/>
  <c r="OX12" i="25"/>
  <c r="OW12" i="25"/>
  <c r="OL13" i="25"/>
  <c r="PL12" i="25"/>
  <c r="PK12" i="25"/>
  <c r="PJ12" i="25"/>
  <c r="OM13" i="25"/>
  <c r="NB7" i="25" l="1"/>
  <c r="NA7" i="25"/>
  <c r="DQ7" i="25"/>
  <c r="DQ9" i="25" s="1"/>
  <c r="DO7" i="25"/>
  <c r="DN7" i="25"/>
  <c r="DM7" i="25"/>
  <c r="DL7" i="25"/>
  <c r="DK7" i="25"/>
  <c r="QP7" i="25" l="1"/>
  <c r="QP9" i="25" s="1"/>
  <c r="QR7" i="25"/>
  <c r="QR9" i="25" s="1"/>
  <c r="QT7" i="25"/>
  <c r="QT9" i="25" s="1"/>
  <c r="QV7" i="25"/>
  <c r="QV9" i="25" s="1"/>
  <c r="QX7" i="25"/>
  <c r="QX9" i="25" s="1"/>
  <c r="QZ7" i="25"/>
  <c r="QZ9" i="25" s="1"/>
  <c r="RB7" i="25"/>
  <c r="RB9" i="25" s="1"/>
  <c r="RD7" i="25"/>
  <c r="RD9" i="25" s="1"/>
  <c r="RF7" i="25"/>
  <c r="RF9" i="25" s="1"/>
  <c r="RH7" i="25"/>
  <c r="RH9" i="25" s="1"/>
  <c r="RJ7" i="25"/>
  <c r="RJ9" i="25" s="1"/>
  <c r="RL7" i="25"/>
  <c r="RL9" i="25" s="1"/>
  <c r="RN7" i="25"/>
  <c r="RN9" i="25" s="1"/>
  <c r="RP7" i="25"/>
  <c r="RP9" i="25" s="1"/>
  <c r="RR7" i="25"/>
  <c r="RR9" i="25" s="1"/>
  <c r="RT7" i="25"/>
  <c r="RT9" i="25" s="1"/>
  <c r="RV7" i="25"/>
  <c r="RV9" i="25" s="1"/>
  <c r="RX7" i="25"/>
  <c r="RX9" i="25" s="1"/>
  <c r="RZ7" i="25"/>
  <c r="RZ9" i="25" s="1"/>
  <c r="SB7" i="25"/>
  <c r="SB9" i="25" s="1"/>
  <c r="SD7" i="25"/>
  <c r="SD9" i="25" s="1"/>
  <c r="SF7" i="25"/>
  <c r="SF9" i="25" s="1"/>
  <c r="SH7" i="25"/>
  <c r="SH9" i="25" s="1"/>
  <c r="SJ7" i="25"/>
  <c r="SJ9" i="25" s="1"/>
  <c r="SL7" i="25"/>
  <c r="SL9" i="25" s="1"/>
  <c r="SN7" i="25"/>
  <c r="SN9" i="25" s="1"/>
  <c r="SP7" i="25"/>
  <c r="SP9" i="25" s="1"/>
  <c r="SR7" i="25"/>
  <c r="SR9" i="25" s="1"/>
  <c r="ST7" i="25"/>
  <c r="ST9" i="25" s="1"/>
  <c r="SV7" i="25"/>
  <c r="SV9" i="25" s="1"/>
  <c r="SX7" i="25"/>
  <c r="SX9" i="25" s="1"/>
  <c r="SZ7" i="25"/>
  <c r="SZ9" i="25" s="1"/>
  <c r="TB7" i="25"/>
  <c r="TB9" i="25" s="1"/>
  <c r="TD7" i="25"/>
  <c r="TD9" i="25" s="1"/>
  <c r="TF7" i="25"/>
  <c r="TF9" i="25" s="1"/>
  <c r="TH7" i="25"/>
  <c r="TH9" i="25" s="1"/>
  <c r="TJ7" i="25"/>
  <c r="TJ9" i="25" s="1"/>
  <c r="TL7" i="25"/>
  <c r="TL9" i="25" s="1"/>
  <c r="TN7" i="25"/>
  <c r="TN9" i="25" s="1"/>
  <c r="TP7" i="25"/>
  <c r="TP9" i="25" s="1"/>
  <c r="TR7" i="25"/>
  <c r="TR9" i="25" s="1"/>
  <c r="TT7" i="25"/>
  <c r="TT9" i="25" s="1"/>
  <c r="TV7" i="25"/>
  <c r="TV9" i="25" s="1"/>
  <c r="MU7" i="25"/>
  <c r="MT7" i="25"/>
  <c r="MS7" i="25"/>
  <c r="MT13" i="25" s="1"/>
  <c r="MR7" i="25"/>
  <c r="MQ7" i="25"/>
  <c r="MP7" i="25"/>
  <c r="MO7" i="25"/>
  <c r="MN7" i="25"/>
  <c r="PC12" i="25"/>
  <c r="PD12" i="25"/>
  <c r="PE12" i="25"/>
  <c r="PF12" i="25"/>
  <c r="PG12" i="25"/>
  <c r="PH12" i="25"/>
  <c r="PM12" i="25"/>
  <c r="PN12" i="25"/>
  <c r="PB12" i="25"/>
  <c r="OS12" i="25"/>
  <c r="OT12" i="25"/>
  <c r="OU12" i="25"/>
  <c r="OV12" i="25"/>
  <c r="OZ12" i="25"/>
  <c r="PA12" i="25"/>
  <c r="OR12" i="25"/>
  <c r="OO12" i="25"/>
  <c r="OP12" i="25"/>
  <c r="OQ12" i="25"/>
  <c r="ON12" i="25"/>
  <c r="E33" i="26"/>
  <c r="SS7" i="25" s="1"/>
  <c r="SS9" i="25" s="1"/>
  <c r="Q157" i="7"/>
  <c r="S40" i="31"/>
  <c r="U121" i="7"/>
  <c r="Q121" i="7" s="1"/>
  <c r="U112" i="7"/>
  <c r="U104" i="7"/>
  <c r="Q104" i="7" s="1"/>
  <c r="U93" i="7"/>
  <c r="D33" i="26" l="1"/>
  <c r="U429" i="30"/>
  <c r="Q429" i="30" s="1"/>
  <c r="U416" i="30"/>
  <c r="S388" i="30"/>
  <c r="S387" i="30"/>
  <c r="U412" i="30"/>
  <c r="Q412" i="30" s="1"/>
  <c r="U402" i="30"/>
  <c r="U394" i="30"/>
  <c r="U398" i="30"/>
  <c r="Q398" i="30" s="1"/>
  <c r="S328" i="30"/>
  <c r="S332" i="30"/>
  <c r="S331" i="30"/>
  <c r="U362" i="30"/>
  <c r="Q362" i="30" s="1"/>
  <c r="U351" i="30"/>
  <c r="U347" i="30"/>
  <c r="Q347" i="30" s="1"/>
  <c r="U337" i="30"/>
  <c r="S280" i="30" l="1"/>
  <c r="S3" i="7"/>
  <c r="S3" i="30"/>
  <c r="S38" i="31"/>
  <c r="S21" i="31" l="1"/>
  <c r="S384" i="30"/>
  <c r="S296" i="30"/>
  <c r="S197" i="30"/>
  <c r="S158" i="30"/>
  <c r="T101" i="30"/>
  <c r="T99" i="30"/>
  <c r="T97" i="30"/>
  <c r="S102" i="30"/>
  <c r="S101" i="30"/>
  <c r="S100" i="30"/>
  <c r="S99" i="30"/>
  <c r="S98" i="30"/>
  <c r="S97" i="30"/>
  <c r="T95" i="30"/>
  <c r="S96" i="30"/>
  <c r="S95" i="30"/>
  <c r="S85" i="30"/>
  <c r="S89" i="30"/>
  <c r="S87" i="30"/>
  <c r="S83" i="30"/>
  <c r="S70" i="30"/>
  <c r="S234" i="30"/>
  <c r="S253" i="30"/>
  <c r="S272" i="30"/>
  <c r="S347" i="30"/>
  <c r="S322" i="30"/>
  <c r="S307" i="30"/>
  <c r="S293" i="30"/>
  <c r="S187" i="30"/>
  <c r="S150" i="30"/>
  <c r="S149" i="30"/>
  <c r="S148" i="30"/>
  <c r="S147" i="30"/>
  <c r="S137" i="30"/>
  <c r="S115" i="30"/>
  <c r="S103" i="30"/>
  <c r="S91" i="30"/>
  <c r="S440" i="30"/>
  <c r="S429" i="30"/>
  <c r="S412" i="30"/>
  <c r="S398" i="30"/>
  <c r="S379" i="30"/>
  <c r="S362" i="30"/>
  <c r="S67" i="30"/>
  <c r="S42" i="30"/>
  <c r="S15" i="30"/>
  <c r="U117" i="7"/>
  <c r="S90" i="7"/>
  <c r="QN7" i="25"/>
  <c r="QM7" i="25"/>
  <c r="QL7" i="25"/>
  <c r="QK7" i="25"/>
  <c r="QJ7" i="25"/>
  <c r="QI7" i="25"/>
  <c r="QH7" i="25"/>
  <c r="QG7" i="25"/>
  <c r="QF7" i="25"/>
  <c r="QE7" i="25"/>
  <c r="QF13" i="25" s="1"/>
  <c r="QD7" i="25"/>
  <c r="QC7" i="25"/>
  <c r="QD13" i="25" s="1"/>
  <c r="QB7" i="25"/>
  <c r="QA7" i="25"/>
  <c r="PZ7" i="25"/>
  <c r="PY7" i="25"/>
  <c r="PX7" i="25"/>
  <c r="PW7" i="25"/>
  <c r="PV7" i="25"/>
  <c r="PU7" i="25"/>
  <c r="PT7" i="25"/>
  <c r="PS7" i="25"/>
  <c r="PR7" i="25"/>
  <c r="PQ7" i="25"/>
  <c r="PP7" i="25"/>
  <c r="PO7" i="25"/>
  <c r="PN7" i="25"/>
  <c r="PM7" i="25"/>
  <c r="PN13" i="25" s="1"/>
  <c r="PH7" i="25"/>
  <c r="PG7" i="25"/>
  <c r="PF7" i="25"/>
  <c r="PE7" i="25"/>
  <c r="PD7" i="25"/>
  <c r="PC7" i="25"/>
  <c r="PB7" i="25"/>
  <c r="PA7" i="25"/>
  <c r="OZ7" i="25"/>
  <c r="PA13" i="25" s="1"/>
  <c r="OV7" i="25"/>
  <c r="OU7" i="25"/>
  <c r="OT7" i="25"/>
  <c r="OS7" i="25"/>
  <c r="OR7" i="25"/>
  <c r="OQ7" i="25"/>
  <c r="OP7" i="25"/>
  <c r="OO7" i="25"/>
  <c r="ON7" i="25"/>
  <c r="OJ7" i="25"/>
  <c r="OI7" i="25"/>
  <c r="OJ13" i="25" s="1"/>
  <c r="OH7" i="25"/>
  <c r="OG7" i="25"/>
  <c r="OF7" i="25"/>
  <c r="OE7" i="25"/>
  <c r="OD7" i="25"/>
  <c r="OC7" i="25"/>
  <c r="OB7" i="25"/>
  <c r="OA7" i="25"/>
  <c r="NZ7" i="25"/>
  <c r="NY7" i="25"/>
  <c r="NX7" i="25"/>
  <c r="NW7" i="25"/>
  <c r="NV7" i="25"/>
  <c r="NW13" i="25" s="1"/>
  <c r="NU7" i="25"/>
  <c r="NT7" i="25"/>
  <c r="NS7" i="25"/>
  <c r="NR7" i="25"/>
  <c r="NQ7" i="25"/>
  <c r="NP7" i="25"/>
  <c r="NO7" i="25"/>
  <c r="NN7" i="25"/>
  <c r="NM7" i="25"/>
  <c r="NL7" i="25"/>
  <c r="NK7" i="25"/>
  <c r="NL13" i="25" s="1"/>
  <c r="NJ7" i="25"/>
  <c r="NI7" i="25"/>
  <c r="NH7" i="25"/>
  <c r="NG7" i="25"/>
  <c r="NF7" i="25"/>
  <c r="NE7" i="25"/>
  <c r="ND7" i="25"/>
  <c r="NC7" i="25"/>
  <c r="MZ7" i="25"/>
  <c r="MY7" i="25"/>
  <c r="MX7" i="25"/>
  <c r="MY13" i="25" s="1"/>
  <c r="MW7" i="25"/>
  <c r="MV7" i="25"/>
  <c r="MM7" i="25"/>
  <c r="ML7" i="25"/>
  <c r="MK7" i="25"/>
  <c r="MJ7" i="25"/>
  <c r="MI7" i="25"/>
  <c r="MH7" i="25"/>
  <c r="MG7" i="25"/>
  <c r="MF7" i="25"/>
  <c r="ME7" i="25"/>
  <c r="ME9" i="25" s="1"/>
  <c r="MD7" i="25"/>
  <c r="MC7" i="25"/>
  <c r="MB7" i="25"/>
  <c r="MA7" i="25"/>
  <c r="LZ7" i="25"/>
  <c r="LY7" i="25"/>
  <c r="LX7" i="25"/>
  <c r="LW7" i="25"/>
  <c r="LV7" i="25"/>
  <c r="LU7" i="25"/>
  <c r="LT7" i="25"/>
  <c r="LS7" i="25"/>
  <c r="LR7" i="25"/>
  <c r="LQ7" i="25"/>
  <c r="LP7" i="25"/>
  <c r="LO7" i="25"/>
  <c r="LN7" i="25"/>
  <c r="LM7" i="25"/>
  <c r="LL7" i="25"/>
  <c r="LK7" i="25"/>
  <c r="LJ7" i="25"/>
  <c r="LI7" i="25"/>
  <c r="LH7" i="25"/>
  <c r="LG7" i="25"/>
  <c r="LF7" i="25"/>
  <c r="LE7" i="25"/>
  <c r="LD7" i="25"/>
  <c r="LC7" i="25"/>
  <c r="LB7" i="25"/>
  <c r="LA7" i="25"/>
  <c r="KZ7" i="25"/>
  <c r="KY7" i="25"/>
  <c r="KX7" i="25"/>
  <c r="KW7" i="25"/>
  <c r="KV7" i="25"/>
  <c r="KU7" i="25"/>
  <c r="KT7" i="25"/>
  <c r="KS7" i="25"/>
  <c r="KR7" i="25"/>
  <c r="KQ7" i="25"/>
  <c r="KP7" i="25"/>
  <c r="KO7" i="25"/>
  <c r="KN7" i="25"/>
  <c r="KM7" i="25"/>
  <c r="KL7" i="25"/>
  <c r="KK7" i="25"/>
  <c r="KJ7" i="25"/>
  <c r="KI7" i="25"/>
  <c r="KH7" i="25"/>
  <c r="KG7" i="25"/>
  <c r="KF7" i="25"/>
  <c r="KE7" i="25"/>
  <c r="KD7" i="25"/>
  <c r="KC7" i="25"/>
  <c r="KB7" i="25"/>
  <c r="KA7" i="25"/>
  <c r="JZ7" i="25"/>
  <c r="JY7" i="25"/>
  <c r="JX7" i="25"/>
  <c r="JW7" i="25"/>
  <c r="JV7" i="25"/>
  <c r="JU7" i="25"/>
  <c r="JT7" i="25"/>
  <c r="JS7" i="25"/>
  <c r="JR7" i="25"/>
  <c r="JQ7" i="25"/>
  <c r="JP7" i="25"/>
  <c r="JO7" i="25"/>
  <c r="JN7" i="25"/>
  <c r="JM7" i="25"/>
  <c r="JL7" i="25"/>
  <c r="JK7" i="25"/>
  <c r="JJ7" i="25"/>
  <c r="JI7" i="25"/>
  <c r="JH7" i="25"/>
  <c r="JG7" i="25"/>
  <c r="JF7" i="25"/>
  <c r="JE7" i="25"/>
  <c r="JD7" i="25"/>
  <c r="JC7" i="25"/>
  <c r="JB7" i="25"/>
  <c r="JA7" i="25"/>
  <c r="IZ7" i="25"/>
  <c r="IY7" i="25"/>
  <c r="IX7" i="25"/>
  <c r="IW7" i="25"/>
  <c r="IV7" i="25"/>
  <c r="IU7" i="25"/>
  <c r="IT7" i="25"/>
  <c r="IS7" i="25"/>
  <c r="IR7" i="25"/>
  <c r="IQ7" i="25"/>
  <c r="IP7" i="25"/>
  <c r="IO7" i="25"/>
  <c r="IN7" i="25"/>
  <c r="IM7" i="25"/>
  <c r="IL7" i="25"/>
  <c r="IK7" i="25"/>
  <c r="IJ7" i="25"/>
  <c r="II7" i="25"/>
  <c r="IH7" i="25"/>
  <c r="IG7" i="25"/>
  <c r="IF7" i="25"/>
  <c r="IE7" i="25"/>
  <c r="ID7" i="25"/>
  <c r="IC7" i="25"/>
  <c r="IB7" i="25"/>
  <c r="IA7" i="25"/>
  <c r="HZ7" i="25"/>
  <c r="HY7" i="25"/>
  <c r="HX7" i="25"/>
  <c r="HW7" i="25"/>
  <c r="HV7" i="25"/>
  <c r="HU7" i="25"/>
  <c r="HT7" i="25"/>
  <c r="HS7" i="25"/>
  <c r="HR7" i="25"/>
  <c r="HQ7" i="25"/>
  <c r="HP7" i="25"/>
  <c r="HO7" i="25"/>
  <c r="HN7" i="25"/>
  <c r="HM7" i="25"/>
  <c r="HL7" i="25"/>
  <c r="HK7" i="25"/>
  <c r="HJ7" i="25"/>
  <c r="HI7" i="25"/>
  <c r="HH7" i="25"/>
  <c r="HG7" i="25"/>
  <c r="HF7" i="25"/>
  <c r="HE7" i="25"/>
  <c r="HD7" i="25"/>
  <c r="HC7" i="25"/>
  <c r="HB7" i="25"/>
  <c r="HA7" i="25"/>
  <c r="GZ7" i="25"/>
  <c r="GY7" i="25"/>
  <c r="GX7" i="25"/>
  <c r="GW7" i="25"/>
  <c r="GV7" i="25"/>
  <c r="GU7" i="25"/>
  <c r="GT7" i="25"/>
  <c r="GS7" i="25"/>
  <c r="GR7" i="25"/>
  <c r="GQ7" i="25"/>
  <c r="GP7" i="25"/>
  <c r="GO7" i="25"/>
  <c r="GN7" i="25"/>
  <c r="GM7" i="25"/>
  <c r="GL7" i="25"/>
  <c r="GK7" i="25"/>
  <c r="GJ7" i="25"/>
  <c r="GI7" i="25"/>
  <c r="GH7" i="25"/>
  <c r="GG7" i="25"/>
  <c r="GF7" i="25"/>
  <c r="GE7" i="25"/>
  <c r="GD7" i="25"/>
  <c r="GC7" i="25"/>
  <c r="GB7" i="25"/>
  <c r="GA7" i="25"/>
  <c r="FZ7" i="25"/>
  <c r="FY7" i="25"/>
  <c r="FX7" i="25"/>
  <c r="FW7" i="25"/>
  <c r="FV7" i="25"/>
  <c r="FU7" i="25"/>
  <c r="FT7" i="25"/>
  <c r="FS7" i="25"/>
  <c r="FR7" i="25"/>
  <c r="FQ7" i="25"/>
  <c r="FP7" i="25"/>
  <c r="FO7" i="25"/>
  <c r="FN7" i="25"/>
  <c r="FM7" i="25"/>
  <c r="FL7" i="25"/>
  <c r="FK7" i="25"/>
  <c r="FJ7" i="25"/>
  <c r="FI7" i="25"/>
  <c r="FH7" i="25"/>
  <c r="FG7" i="25"/>
  <c r="FF7" i="25"/>
  <c r="FE7" i="25"/>
  <c r="FD7" i="25"/>
  <c r="FC7" i="25"/>
  <c r="FB7" i="25"/>
  <c r="FA7" i="25"/>
  <c r="EZ7" i="25"/>
  <c r="EY7" i="25"/>
  <c r="EX7" i="25"/>
  <c r="EW7" i="25"/>
  <c r="EV7" i="25"/>
  <c r="EU7" i="25"/>
  <c r="ET7" i="25"/>
  <c r="ES7" i="25"/>
  <c r="ER7" i="25"/>
  <c r="EQ7" i="25"/>
  <c r="EP7" i="25"/>
  <c r="EO7" i="25"/>
  <c r="EN7" i="25"/>
  <c r="EM7" i="25"/>
  <c r="EL7" i="25"/>
  <c r="EK7" i="25"/>
  <c r="EJ7" i="25"/>
  <c r="EI7" i="25"/>
  <c r="EH7" i="25"/>
  <c r="EG7" i="25"/>
  <c r="EF7" i="25"/>
  <c r="EE7" i="25"/>
  <c r="ED7" i="25"/>
  <c r="EC7" i="25"/>
  <c r="EB7" i="25"/>
  <c r="EA7" i="25"/>
  <c r="DV7" i="25"/>
  <c r="DU7" i="25"/>
  <c r="DT7" i="25"/>
  <c r="DU13" i="25" s="1"/>
  <c r="DS7" i="25"/>
  <c r="DR7" i="25"/>
  <c r="DP7" i="25"/>
  <c r="DP13" i="25"/>
  <c r="DJ7" i="25"/>
  <c r="DI7" i="25"/>
  <c r="DH7" i="25"/>
  <c r="DG7" i="25"/>
  <c r="DF7" i="25"/>
  <c r="DE7" i="25"/>
  <c r="DD7" i="25"/>
  <c r="DC7" i="25"/>
  <c r="DB7" i="25"/>
  <c r="DA7" i="25"/>
  <c r="CZ7" i="25"/>
  <c r="CY7" i="25"/>
  <c r="CX7" i="25"/>
  <c r="CW7" i="25"/>
  <c r="CV7" i="25"/>
  <c r="CU7" i="25"/>
  <c r="CT7" i="25"/>
  <c r="CS7" i="25"/>
  <c r="CR7" i="25"/>
  <c r="CQ7" i="25"/>
  <c r="CP7" i="25"/>
  <c r="CO7" i="25"/>
  <c r="CN7" i="25"/>
  <c r="CM7" i="25"/>
  <c r="CL7" i="25"/>
  <c r="CK7" i="25"/>
  <c r="CJ7" i="25"/>
  <c r="CI7" i="25"/>
  <c r="CH7" i="25"/>
  <c r="CG7" i="25"/>
  <c r="CF7" i="25"/>
  <c r="CE7" i="25"/>
  <c r="CD7" i="25"/>
  <c r="CC7" i="25"/>
  <c r="CB7" i="25"/>
  <c r="CA7" i="25"/>
  <c r="BZ7" i="25"/>
  <c r="BY7" i="25"/>
  <c r="BX7" i="25"/>
  <c r="BW7" i="25"/>
  <c r="BV7" i="25"/>
  <c r="BU7" i="25"/>
  <c r="BT7" i="25"/>
  <c r="BS7" i="25"/>
  <c r="BR7" i="25"/>
  <c r="BQ7" i="25"/>
  <c r="BP7" i="25"/>
  <c r="BO7" i="25"/>
  <c r="BN7" i="25"/>
  <c r="BM7" i="25"/>
  <c r="BL7" i="25"/>
  <c r="BK7" i="25"/>
  <c r="BJ7" i="25"/>
  <c r="BI7" i="25"/>
  <c r="BH7" i="25"/>
  <c r="BG7" i="25"/>
  <c r="BF7" i="25"/>
  <c r="BE7" i="25"/>
  <c r="BD7" i="25"/>
  <c r="BC7" i="25"/>
  <c r="BB7" i="25"/>
  <c r="BA7" i="25"/>
  <c r="AZ7" i="25"/>
  <c r="AY7" i="25"/>
  <c r="AX7" i="25"/>
  <c r="AW7" i="25"/>
  <c r="AV7" i="25"/>
  <c r="AU7" i="25"/>
  <c r="AT7" i="25"/>
  <c r="AS7" i="25"/>
  <c r="AR7" i="25"/>
  <c r="AQ7" i="25"/>
  <c r="AP7" i="25"/>
  <c r="AO7" i="25"/>
  <c r="AN7" i="25"/>
  <c r="AM7" i="25"/>
  <c r="AL7" i="25"/>
  <c r="AK7" i="25"/>
  <c r="AJ7" i="25"/>
  <c r="AI7" i="25"/>
  <c r="AH7" i="25"/>
  <c r="AG7" i="25"/>
  <c r="AF7" i="25"/>
  <c r="AE7" i="25"/>
  <c r="AF13" i="25" s="1"/>
  <c r="AD7" i="25"/>
  <c r="AC7" i="25"/>
  <c r="AB7" i="25"/>
  <c r="AA7" i="25"/>
  <c r="Z7" i="25"/>
  <c r="Y7" i="25"/>
  <c r="X7" i="25"/>
  <c r="W7" i="25"/>
  <c r="V7" i="25"/>
  <c r="U7" i="25"/>
  <c r="T7" i="25"/>
  <c r="S7" i="25"/>
  <c r="S9" i="25" s="1"/>
  <c r="R7" i="25"/>
  <c r="R9" i="25" s="1"/>
  <c r="Q7" i="25"/>
  <c r="Q9" i="25" s="1"/>
  <c r="P7" i="25"/>
  <c r="P9" i="25" s="1"/>
  <c r="O7" i="25"/>
  <c r="N7" i="25"/>
  <c r="N9" i="25" s="1"/>
  <c r="M7" i="25"/>
  <c r="L7" i="25"/>
  <c r="K7" i="25"/>
  <c r="K9" i="25" s="1"/>
  <c r="J7" i="25"/>
  <c r="J9" i="25" s="1"/>
  <c r="I7" i="25"/>
  <c r="I9" i="25" s="1"/>
  <c r="H7" i="25"/>
  <c r="G7" i="25"/>
  <c r="G9" i="25" s="1"/>
  <c r="F7" i="25"/>
  <c r="F9" i="25" s="1"/>
  <c r="E7" i="25"/>
  <c r="E9" i="25" s="1"/>
  <c r="D7" i="25"/>
  <c r="D9" i="25" s="1"/>
  <c r="C7" i="25"/>
  <c r="C9" i="25" s="1"/>
  <c r="B7" i="25"/>
  <c r="B9" i="25" s="1"/>
  <c r="Q43" i="31"/>
  <c r="E47" i="26" s="1"/>
  <c r="Q38" i="31"/>
  <c r="Q29" i="31"/>
  <c r="Q21" i="31"/>
  <c r="Q12" i="31"/>
  <c r="Q6" i="31"/>
  <c r="E44" i="26" s="1"/>
  <c r="U440" i="30"/>
  <c r="U434" i="30"/>
  <c r="U383" i="30"/>
  <c r="U379" i="30"/>
  <c r="Q379" i="30" s="1"/>
  <c r="U366" i="30"/>
  <c r="U327" i="30"/>
  <c r="U322" i="30"/>
  <c r="Q322" i="30" s="1"/>
  <c r="U318" i="30"/>
  <c r="U307" i="30"/>
  <c r="Q307" i="30" s="1"/>
  <c r="U297" i="30"/>
  <c r="U293" i="30"/>
  <c r="Q293" i="30" s="1"/>
  <c r="U287" i="30"/>
  <c r="U281" i="30"/>
  <c r="U279" i="30"/>
  <c r="U272" i="30"/>
  <c r="Q272" i="30" s="1"/>
  <c r="U253" i="30"/>
  <c r="Q253" i="30" s="1"/>
  <c r="U234" i="30"/>
  <c r="Q234" i="30" s="1"/>
  <c r="U223" i="30"/>
  <c r="U221" i="30"/>
  <c r="U220" i="30"/>
  <c r="U218" i="30"/>
  <c r="U204" i="30"/>
  <c r="U203" i="30"/>
  <c r="U202" i="30"/>
  <c r="U201" i="30"/>
  <c r="U200" i="30"/>
  <c r="U199" i="30"/>
  <c r="U197" i="30"/>
  <c r="U195" i="30"/>
  <c r="U187" i="30"/>
  <c r="Q187" i="30" s="1"/>
  <c r="U171" i="30"/>
  <c r="U170" i="30"/>
  <c r="U161" i="30"/>
  <c r="U159" i="30"/>
  <c r="U137" i="30"/>
  <c r="Q137" i="30" s="1"/>
  <c r="U136" i="30"/>
  <c r="Q136" i="30" s="1"/>
  <c r="U115" i="30"/>
  <c r="Q115" i="30" s="1"/>
  <c r="U114" i="30"/>
  <c r="Q114" i="30" s="1"/>
  <c r="U111" i="30"/>
  <c r="U103" i="30"/>
  <c r="Q103" i="30" s="1"/>
  <c r="U101" i="30"/>
  <c r="U99" i="30"/>
  <c r="U97" i="30"/>
  <c r="U95" i="30"/>
  <c r="U91" i="30"/>
  <c r="Q91" i="30" s="1"/>
  <c r="U89" i="30"/>
  <c r="U87" i="30"/>
  <c r="U85" i="30"/>
  <c r="U83" i="30"/>
  <c r="U82" i="30"/>
  <c r="U67" i="30"/>
  <c r="U60" i="30"/>
  <c r="U54" i="30"/>
  <c r="U47" i="30"/>
  <c r="U42" i="30"/>
  <c r="U32" i="30"/>
  <c r="U15" i="30"/>
  <c r="U6" i="30"/>
  <c r="U3" i="30"/>
  <c r="U169" i="7"/>
  <c r="Q169" i="7" s="1"/>
  <c r="S169" i="7"/>
  <c r="S157" i="7"/>
  <c r="Q147" i="7"/>
  <c r="S147" i="7"/>
  <c r="U132" i="7"/>
  <c r="S121" i="7"/>
  <c r="S104" i="7"/>
  <c r="U88" i="7"/>
  <c r="Q88" i="7" s="1"/>
  <c r="S88" i="7"/>
  <c r="U84" i="7"/>
  <c r="U80" i="7"/>
  <c r="Q80" i="7" s="1"/>
  <c r="S80" i="7"/>
  <c r="U78" i="7"/>
  <c r="U77" i="7"/>
  <c r="U76" i="7"/>
  <c r="U75" i="7"/>
  <c r="U74" i="7"/>
  <c r="S68" i="7"/>
  <c r="S67" i="7"/>
  <c r="S66" i="7"/>
  <c r="S65" i="7"/>
  <c r="U55" i="7"/>
  <c r="S55" i="7"/>
  <c r="U54" i="7"/>
  <c r="U41" i="7"/>
  <c r="S41" i="7"/>
  <c r="U40" i="7"/>
  <c r="U37" i="7"/>
  <c r="U29" i="7"/>
  <c r="S28" i="7"/>
  <c r="U26" i="7"/>
  <c r="S26" i="7"/>
  <c r="U20" i="7"/>
  <c r="S20" i="7"/>
  <c r="U13" i="7"/>
  <c r="U7" i="7"/>
  <c r="U3" i="7"/>
  <c r="K42" i="27"/>
  <c r="K41" i="27"/>
  <c r="K40" i="27"/>
  <c r="K39" i="27"/>
  <c r="K38" i="27"/>
  <c r="K37" i="27"/>
  <c r="U33" i="27"/>
  <c r="Q33" i="27" s="1"/>
  <c r="S33" i="27"/>
  <c r="U31" i="27"/>
  <c r="Q31" i="27" s="1"/>
  <c r="U30" i="27"/>
  <c r="Q30" i="27" s="1"/>
  <c r="U21" i="27"/>
  <c r="Q21" i="27" s="1"/>
  <c r="U20" i="27"/>
  <c r="Q20" i="27" s="1"/>
  <c r="S20" i="27"/>
  <c r="U18" i="27"/>
  <c r="Q18" i="27" s="1"/>
  <c r="U17" i="27"/>
  <c r="Q17" i="27" s="1"/>
  <c r="U10" i="27"/>
  <c r="Q10" i="27" s="1"/>
  <c r="L15" i="5"/>
  <c r="H15" i="5" s="1"/>
  <c r="L13" i="5"/>
  <c r="H13" i="5" s="1"/>
  <c r="L11" i="5"/>
  <c r="H11" i="5" s="1"/>
  <c r="L9" i="5"/>
  <c r="H9" i="5"/>
  <c r="L7" i="5"/>
  <c r="H7" i="5" s="1"/>
  <c r="Q440" i="30" l="1"/>
  <c r="Q67" i="30"/>
  <c r="Q54" i="30"/>
  <c r="Q15" i="30"/>
  <c r="Q42" i="30"/>
  <c r="Q25" i="30"/>
  <c r="E20" i="26" s="1"/>
  <c r="Q435" i="30"/>
  <c r="Q434" i="30"/>
  <c r="E43" i="26" s="1"/>
  <c r="Q55" i="7"/>
  <c r="Q54" i="7"/>
  <c r="Q41" i="7"/>
  <c r="Q40" i="7"/>
  <c r="E9" i="26" s="1"/>
  <c r="Q37" i="7"/>
  <c r="Q29" i="7"/>
  <c r="Q26" i="7"/>
  <c r="Q20" i="7"/>
  <c r="Q7" i="7"/>
  <c r="E7" i="26" s="1"/>
  <c r="Q13" i="7"/>
  <c r="E46" i="26"/>
  <c r="TS7" i="25" s="1"/>
  <c r="TS9" i="25" s="1"/>
  <c r="E45" i="26"/>
  <c r="TQ7" i="25" s="1"/>
  <c r="TQ9" i="25" s="1"/>
  <c r="TU7" i="25"/>
  <c r="TU9" i="25" s="1"/>
  <c r="D47" i="26"/>
  <c r="Q171" i="30"/>
  <c r="Q327" i="30"/>
  <c r="E35" i="26" s="1"/>
  <c r="D35" i="26" s="1"/>
  <c r="Q366" i="30"/>
  <c r="E38" i="26" s="1"/>
  <c r="D38" i="26" s="1"/>
  <c r="Q95" i="30"/>
  <c r="H9" i="25"/>
  <c r="DZ11" i="25"/>
  <c r="DZ9" i="25" s="1"/>
  <c r="DY11" i="25"/>
  <c r="DY9" i="25" s="1"/>
  <c r="DX11" i="25"/>
  <c r="DX9" i="25" s="1"/>
  <c r="Q97" i="30"/>
  <c r="Q82" i="30"/>
  <c r="Q99" i="30"/>
  <c r="U143" i="7"/>
  <c r="Q143" i="7" s="1"/>
  <c r="E16" i="26" s="1"/>
  <c r="Q151" i="7"/>
  <c r="E17" i="26" s="1"/>
  <c r="Q83" i="30"/>
  <c r="Q101" i="30"/>
  <c r="Q170" i="30"/>
  <c r="TO7" i="25"/>
  <c r="TO9" i="25" s="1"/>
  <c r="D44" i="26"/>
  <c r="Q111" i="30"/>
  <c r="E51" i="26" s="1"/>
  <c r="Q383" i="30"/>
  <c r="E39" i="26" s="1"/>
  <c r="D39" i="26" s="1"/>
  <c r="Q85" i="30"/>
  <c r="CG13" i="25"/>
  <c r="M13" i="25"/>
  <c r="M9" i="25" s="1"/>
  <c r="L9" i="25"/>
  <c r="O9" i="25"/>
  <c r="OY11" i="25"/>
  <c r="OY9" i="25" s="1"/>
  <c r="PL11" i="25"/>
  <c r="PL9" i="25" s="1"/>
  <c r="PJ11" i="25"/>
  <c r="PJ9" i="25" s="1"/>
  <c r="PK11" i="25"/>
  <c r="PK9" i="25" s="1"/>
  <c r="OX11" i="25"/>
  <c r="OX9" i="25" s="1"/>
  <c r="PI11" i="25"/>
  <c r="PI9" i="25" s="1"/>
  <c r="OW11" i="25"/>
  <c r="OW9" i="25" s="1"/>
  <c r="U13" i="25"/>
  <c r="U9" i="25" s="1"/>
  <c r="T9" i="25"/>
  <c r="OQ13" i="25"/>
  <c r="PT13" i="25"/>
  <c r="LX13" i="25"/>
  <c r="MJ13" i="25"/>
  <c r="FB13" i="25"/>
  <c r="Q281" i="30"/>
  <c r="E30" i="26" s="1"/>
  <c r="FO13" i="25"/>
  <c r="ER13" i="25"/>
  <c r="FP13" i="25"/>
  <c r="LR13" i="25"/>
  <c r="MD13" i="25"/>
  <c r="Q203" i="30"/>
  <c r="Q47" i="30"/>
  <c r="Q297" i="30"/>
  <c r="E32" i="26" s="1"/>
  <c r="Q202" i="30"/>
  <c r="Q221" i="30"/>
  <c r="Q318" i="30"/>
  <c r="E34" i="26" s="1"/>
  <c r="Q218" i="30"/>
  <c r="Q60" i="30"/>
  <c r="Q201" i="30"/>
  <c r="Q32" i="30"/>
  <c r="E21" i="26" s="1"/>
  <c r="Q195" i="30"/>
  <c r="Q161" i="30"/>
  <c r="Q220" i="30"/>
  <c r="Q204" i="30"/>
  <c r="Q287" i="30"/>
  <c r="E31" i="26" s="1"/>
  <c r="Q200" i="30"/>
  <c r="Q197" i="30"/>
  <c r="Q199" i="30"/>
  <c r="Q6" i="30"/>
  <c r="Q223" i="30"/>
  <c r="Q416" i="30"/>
  <c r="E42" i="26" s="1"/>
  <c r="Q351" i="30"/>
  <c r="E37" i="26" s="1"/>
  <c r="Q337" i="30"/>
  <c r="E36" i="26" s="1"/>
  <c r="Q394" i="30"/>
  <c r="E40" i="26" s="1"/>
  <c r="Q402" i="30"/>
  <c r="E41" i="26" s="1"/>
  <c r="Q87" i="30"/>
  <c r="Q89" i="30"/>
  <c r="Q159" i="30"/>
  <c r="DF13" i="25"/>
  <c r="EG13" i="25"/>
  <c r="DB13" i="25"/>
  <c r="EI13" i="25"/>
  <c r="AR13" i="25"/>
  <c r="E5" i="26"/>
  <c r="D5" i="26" s="1"/>
  <c r="HA13" i="25"/>
  <c r="JT13" i="25"/>
  <c r="KY13" i="25"/>
  <c r="AG13" i="25"/>
  <c r="OL11" i="25"/>
  <c r="OL9" i="25" s="1"/>
  <c r="OM11" i="25"/>
  <c r="OM9" i="25" s="1"/>
  <c r="NA11" i="25"/>
  <c r="NB11" i="25"/>
  <c r="NA13" i="25"/>
  <c r="NB13" i="25"/>
  <c r="DK12" i="25"/>
  <c r="DL12" i="25"/>
  <c r="DM12" i="25"/>
  <c r="DN12" i="25"/>
  <c r="DK11" i="25"/>
  <c r="DL11" i="25"/>
  <c r="DM11" i="25"/>
  <c r="DN11" i="25"/>
  <c r="MS12" i="25"/>
  <c r="MS9" i="25" s="1"/>
  <c r="MT12" i="25"/>
  <c r="MT9" i="25" s="1"/>
  <c r="ML12" i="25"/>
  <c r="ML9" i="25" s="1"/>
  <c r="MU12" i="25"/>
  <c r="MU9" i="25" s="1"/>
  <c r="MM12" i="25"/>
  <c r="MM9" i="25" s="1"/>
  <c r="MR12" i="25"/>
  <c r="MR9" i="25" s="1"/>
  <c r="MN12" i="25"/>
  <c r="MN9" i="25" s="1"/>
  <c r="MO12" i="25"/>
  <c r="MO9" i="25" s="1"/>
  <c r="MP12" i="25"/>
  <c r="MP9" i="25" s="1"/>
  <c r="MQ12" i="25"/>
  <c r="MQ9" i="25" s="1"/>
  <c r="MI11" i="25"/>
  <c r="MI9" i="25" s="1"/>
  <c r="MZ11" i="25"/>
  <c r="MZ9" i="25" s="1"/>
  <c r="NN11" i="25"/>
  <c r="NZ11" i="25"/>
  <c r="ON11" i="25"/>
  <c r="ON9" i="25" s="1"/>
  <c r="PC11" i="25"/>
  <c r="PC9" i="25" s="1"/>
  <c r="PS11" i="25"/>
  <c r="PS9" i="25" s="1"/>
  <c r="ET11" i="25"/>
  <c r="ET9" i="25" s="1"/>
  <c r="FF11" i="25"/>
  <c r="FF9" i="25" s="1"/>
  <c r="FR11" i="25"/>
  <c r="GD11" i="25"/>
  <c r="GP11" i="25"/>
  <c r="HB11" i="25"/>
  <c r="HB9" i="25" s="1"/>
  <c r="HN11" i="25"/>
  <c r="HN9" i="25" s="1"/>
  <c r="HZ11" i="25"/>
  <c r="HZ9" i="25" s="1"/>
  <c r="IL11" i="25"/>
  <c r="IL9" i="25" s="1"/>
  <c r="IX11" i="25"/>
  <c r="IX9" i="25" s="1"/>
  <c r="JJ11" i="25"/>
  <c r="JJ9" i="25" s="1"/>
  <c r="JV11" i="25"/>
  <c r="KH11" i="25"/>
  <c r="KH9" i="25" s="1"/>
  <c r="KT11" i="25"/>
  <c r="KT9" i="25" s="1"/>
  <c r="LF11" i="25"/>
  <c r="LR11" i="25"/>
  <c r="MD11" i="25"/>
  <c r="MJ11" i="25"/>
  <c r="NC11" i="25"/>
  <c r="NO11" i="25"/>
  <c r="OA11" i="25"/>
  <c r="OO11" i="25"/>
  <c r="OO9" i="25" s="1"/>
  <c r="PD11" i="25"/>
  <c r="PD9" i="25" s="1"/>
  <c r="PT11" i="25"/>
  <c r="EU11" i="25"/>
  <c r="EU9" i="25" s="1"/>
  <c r="FG11" i="25"/>
  <c r="FG9" i="25" s="1"/>
  <c r="FS11" i="25"/>
  <c r="GE11" i="25"/>
  <c r="GQ11" i="25"/>
  <c r="GQ9" i="25" s="1"/>
  <c r="HC11" i="25"/>
  <c r="HC9" i="25" s="1"/>
  <c r="HO11" i="25"/>
  <c r="HO9" i="25" s="1"/>
  <c r="IA11" i="25"/>
  <c r="IA9" i="25" s="1"/>
  <c r="IM11" i="25"/>
  <c r="IM9" i="25" s="1"/>
  <c r="MH11" i="25"/>
  <c r="MH9" i="25" s="1"/>
  <c r="NE11" i="25"/>
  <c r="NS11" i="25"/>
  <c r="OG11" i="25"/>
  <c r="OZ11" i="25"/>
  <c r="OZ9" i="25" s="1"/>
  <c r="PR11" i="25"/>
  <c r="PR9" i="25" s="1"/>
  <c r="EW11" i="25"/>
  <c r="EW9" i="25" s="1"/>
  <c r="FK11" i="25"/>
  <c r="FK9" i="25" s="1"/>
  <c r="FY11" i="25"/>
  <c r="GM11" i="25"/>
  <c r="HA11" i="25"/>
  <c r="HQ11" i="25"/>
  <c r="HQ9" i="25" s="1"/>
  <c r="IE11" i="25"/>
  <c r="IE9" i="25" s="1"/>
  <c r="IS11" i="25"/>
  <c r="IS9" i="25" s="1"/>
  <c r="JF11" i="25"/>
  <c r="JF9" i="25" s="1"/>
  <c r="JS11" i="25"/>
  <c r="JS9" i="25" s="1"/>
  <c r="KF11" i="25"/>
  <c r="KS11" i="25"/>
  <c r="KS9" i="25" s="1"/>
  <c r="LG11" i="25"/>
  <c r="LT11" i="25"/>
  <c r="LT9" i="25" s="1"/>
  <c r="NH11" i="25"/>
  <c r="NV11" i="25"/>
  <c r="OJ11" i="25"/>
  <c r="PE11" i="25"/>
  <c r="PE9" i="25" s="1"/>
  <c r="EL11" i="25"/>
  <c r="EL9" i="25" s="1"/>
  <c r="EZ11" i="25"/>
  <c r="EZ9" i="25" s="1"/>
  <c r="FN11" i="25"/>
  <c r="FN9" i="25" s="1"/>
  <c r="GB11" i="25"/>
  <c r="GR11" i="25"/>
  <c r="GR9" i="25" s="1"/>
  <c r="HF11" i="25"/>
  <c r="HF9" i="25" s="1"/>
  <c r="HT11" i="25"/>
  <c r="HT9" i="25" s="1"/>
  <c r="IH11" i="25"/>
  <c r="IH9" i="25" s="1"/>
  <c r="IV11" i="25"/>
  <c r="IV9" i="25" s="1"/>
  <c r="JI11" i="25"/>
  <c r="JI9" i="25" s="1"/>
  <c r="JW11" i="25"/>
  <c r="KJ11" i="25"/>
  <c r="KJ9" i="25" s="1"/>
  <c r="KW11" i="25"/>
  <c r="KW9" i="25" s="1"/>
  <c r="LJ11" i="25"/>
  <c r="LW11" i="25"/>
  <c r="LW9" i="25" s="1"/>
  <c r="NI11" i="25"/>
  <c r="NW11" i="25"/>
  <c r="OK11" i="25"/>
  <c r="OK9" i="25" s="1"/>
  <c r="PF11" i="25"/>
  <c r="PF9" i="25" s="1"/>
  <c r="EM11" i="25"/>
  <c r="EM9" i="25" s="1"/>
  <c r="FA11" i="25"/>
  <c r="FA9" i="25" s="1"/>
  <c r="FO11" i="25"/>
  <c r="GC11" i="25"/>
  <c r="GS11" i="25"/>
  <c r="GS9" i="25" s="1"/>
  <c r="HG11" i="25"/>
  <c r="HG9" i="25" s="1"/>
  <c r="HU11" i="25"/>
  <c r="HU9" i="25" s="1"/>
  <c r="II11" i="25"/>
  <c r="II9" i="25" s="1"/>
  <c r="IW11" i="25"/>
  <c r="IW9" i="25" s="1"/>
  <c r="JK11" i="25"/>
  <c r="JK9" i="25" s="1"/>
  <c r="JX11" i="25"/>
  <c r="KK11" i="25"/>
  <c r="KK9" i="25" s="1"/>
  <c r="KX11" i="25"/>
  <c r="KX9" i="25" s="1"/>
  <c r="LK11" i="25"/>
  <c r="LX11" i="25"/>
  <c r="MY11" i="25"/>
  <c r="NU11" i="25"/>
  <c r="OR11" i="25"/>
  <c r="OR9" i="25" s="1"/>
  <c r="PP11" i="25"/>
  <c r="PP9" i="25" s="1"/>
  <c r="EY11" i="25"/>
  <c r="EY9" i="25" s="1"/>
  <c r="FT11" i="25"/>
  <c r="FT9" i="25" s="1"/>
  <c r="GK11" i="25"/>
  <c r="HE11" i="25"/>
  <c r="HE9" i="25" s="1"/>
  <c r="HX11" i="25"/>
  <c r="HX9" i="25" s="1"/>
  <c r="IQ11" i="25"/>
  <c r="IQ9" i="25" s="1"/>
  <c r="JH11" i="25"/>
  <c r="JH9" i="25" s="1"/>
  <c r="KA11" i="25"/>
  <c r="KQ11" i="25"/>
  <c r="KQ9" i="25" s="1"/>
  <c r="LI11" i="25"/>
  <c r="MA11" i="25"/>
  <c r="MA9" i="25" s="1"/>
  <c r="ND11" i="25"/>
  <c r="NX11" i="25"/>
  <c r="OS11" i="25"/>
  <c r="OS9" i="25" s="1"/>
  <c r="PQ11" i="25"/>
  <c r="PQ9" i="25" s="1"/>
  <c r="FB11" i="25"/>
  <c r="FU11" i="25"/>
  <c r="GL11" i="25"/>
  <c r="HH11" i="25"/>
  <c r="HH9" i="25" s="1"/>
  <c r="HY11" i="25"/>
  <c r="HY9" i="25" s="1"/>
  <c r="IR11" i="25"/>
  <c r="IR9" i="25" s="1"/>
  <c r="JL11" i="25"/>
  <c r="JL9" i="25" s="1"/>
  <c r="KB11" i="25"/>
  <c r="KR11" i="25"/>
  <c r="KR9" i="25" s="1"/>
  <c r="LL11" i="25"/>
  <c r="MB11" i="25"/>
  <c r="MB9" i="25" s="1"/>
  <c r="NF11" i="25"/>
  <c r="NY11" i="25"/>
  <c r="OT11" i="25"/>
  <c r="OT9" i="25" s="1"/>
  <c r="MF11" i="25"/>
  <c r="MF9" i="25" s="1"/>
  <c r="FC11" i="25"/>
  <c r="FC9" i="25" s="1"/>
  <c r="FV11" i="25"/>
  <c r="GN11" i="25"/>
  <c r="HI11" i="25"/>
  <c r="HI9" i="25" s="1"/>
  <c r="NG11" i="25"/>
  <c r="OB11" i="25"/>
  <c r="OU11" i="25"/>
  <c r="OU9" i="25" s="1"/>
  <c r="EK11" i="25"/>
  <c r="EK9" i="25" s="1"/>
  <c r="FD11" i="25"/>
  <c r="FD9" i="25" s="1"/>
  <c r="FW11" i="25"/>
  <c r="FW9" i="25" s="1"/>
  <c r="GO11" i="25"/>
  <c r="HJ11" i="25"/>
  <c r="HJ9" i="25" s="1"/>
  <c r="IC11" i="25"/>
  <c r="IC9" i="25" s="1"/>
  <c r="IU11" i="25"/>
  <c r="IU9" i="25" s="1"/>
  <c r="JN11" i="25"/>
  <c r="JN9" i="25" s="1"/>
  <c r="KD11" i="25"/>
  <c r="KV11" i="25"/>
  <c r="KV9" i="25" s="1"/>
  <c r="LN11" i="25"/>
  <c r="LN9" i="25" s="1"/>
  <c r="EJ11" i="25"/>
  <c r="EJ9" i="25" s="1"/>
  <c r="MG11" i="25"/>
  <c r="MG9" i="25" s="1"/>
  <c r="NJ11" i="25"/>
  <c r="OC11" i="25"/>
  <c r="OV11" i="25"/>
  <c r="OV9" i="25" s="1"/>
  <c r="EN11" i="25"/>
  <c r="EN9" i="25" s="1"/>
  <c r="FE11" i="25"/>
  <c r="FE9" i="25" s="1"/>
  <c r="FX11" i="25"/>
  <c r="GT11" i="25"/>
  <c r="GT9" i="25" s="1"/>
  <c r="HK11" i="25"/>
  <c r="HK9" i="25" s="1"/>
  <c r="ID11" i="25"/>
  <c r="ID9" i="25" s="1"/>
  <c r="IY11" i="25"/>
  <c r="IY9" i="25" s="1"/>
  <c r="JO11" i="25"/>
  <c r="JO9" i="25" s="1"/>
  <c r="KE11" i="25"/>
  <c r="KY11" i="25"/>
  <c r="LO11" i="25"/>
  <c r="LO9" i="25" s="1"/>
  <c r="MK11" i="25"/>
  <c r="NK11" i="25"/>
  <c r="OD11" i="25"/>
  <c r="PA11" i="25"/>
  <c r="PA9" i="25" s="1"/>
  <c r="EO11" i="25"/>
  <c r="EO9" i="25" s="1"/>
  <c r="FH11" i="25"/>
  <c r="FH9" i="25" s="1"/>
  <c r="FZ11" i="25"/>
  <c r="FZ9" i="25" s="1"/>
  <c r="GU11" i="25"/>
  <c r="GU9" i="25" s="1"/>
  <c r="HL11" i="25"/>
  <c r="HL9" i="25" s="1"/>
  <c r="IF11" i="25"/>
  <c r="IF9" i="25" s="1"/>
  <c r="IZ11" i="25"/>
  <c r="IZ9" i="25" s="1"/>
  <c r="JP11" i="25"/>
  <c r="JP9" i="25" s="1"/>
  <c r="KG11" i="25"/>
  <c r="KG9" i="25" s="1"/>
  <c r="KZ11" i="25"/>
  <c r="KZ9" i="25" s="1"/>
  <c r="LP11" i="25"/>
  <c r="LP9" i="25" s="1"/>
  <c r="NM11" i="25"/>
  <c r="PG11" i="25"/>
  <c r="PG9" i="25" s="1"/>
  <c r="FJ11" i="25"/>
  <c r="FJ9" i="25" s="1"/>
  <c r="GW11" i="25"/>
  <c r="GW9" i="25" s="1"/>
  <c r="IG11" i="25"/>
  <c r="IG9" i="25" s="1"/>
  <c r="JG11" i="25"/>
  <c r="JG9" i="25" s="1"/>
  <c r="KN11" i="25"/>
  <c r="KN9" i="25" s="1"/>
  <c r="LS11" i="25"/>
  <c r="LS9" i="25" s="1"/>
  <c r="NP11" i="25"/>
  <c r="PH11" i="25"/>
  <c r="PH9" i="25" s="1"/>
  <c r="FL11" i="25"/>
  <c r="FL9" i="25" s="1"/>
  <c r="GX11" i="25"/>
  <c r="GX9" i="25" s="1"/>
  <c r="IJ11" i="25"/>
  <c r="IJ9" i="25" s="1"/>
  <c r="JM11" i="25"/>
  <c r="JM9" i="25" s="1"/>
  <c r="KO11" i="25"/>
  <c r="KO9" i="25" s="1"/>
  <c r="LU11" i="25"/>
  <c r="LU9" i="25" s="1"/>
  <c r="NQ11" i="25"/>
  <c r="PM11" i="25"/>
  <c r="PM9" i="25" s="1"/>
  <c r="FM11" i="25"/>
  <c r="FM9" i="25" s="1"/>
  <c r="GY11" i="25"/>
  <c r="GY9" i="25" s="1"/>
  <c r="IK11" i="25"/>
  <c r="IK9" i="25" s="1"/>
  <c r="JQ11" i="25"/>
  <c r="JQ9" i="25" s="1"/>
  <c r="KP11" i="25"/>
  <c r="KP9" i="25" s="1"/>
  <c r="LV11" i="25"/>
  <c r="LV9" i="25" s="1"/>
  <c r="NR11" i="25"/>
  <c r="PN11" i="25"/>
  <c r="PN9" i="25" s="1"/>
  <c r="FP11" i="25"/>
  <c r="GZ11" i="25"/>
  <c r="GZ9" i="25" s="1"/>
  <c r="IN11" i="25"/>
  <c r="IN9" i="25" s="1"/>
  <c r="JR11" i="25"/>
  <c r="JR9" i="25" s="1"/>
  <c r="KU11" i="25"/>
  <c r="KU9" i="25" s="1"/>
  <c r="LY11" i="25"/>
  <c r="LY9" i="25" s="1"/>
  <c r="NT11" i="25"/>
  <c r="PO11" i="25"/>
  <c r="PO9" i="25" s="1"/>
  <c r="FQ11" i="25"/>
  <c r="FQ9" i="25" s="1"/>
  <c r="HD11" i="25"/>
  <c r="HD9" i="25" s="1"/>
  <c r="IO11" i="25"/>
  <c r="IO9" i="25" s="1"/>
  <c r="JT11" i="25"/>
  <c r="LA11" i="25"/>
  <c r="LA9" i="25" s="1"/>
  <c r="LZ11" i="25"/>
  <c r="LZ9" i="25" s="1"/>
  <c r="OE11" i="25"/>
  <c r="EP11" i="25"/>
  <c r="EP9" i="25" s="1"/>
  <c r="GA11" i="25"/>
  <c r="HM11" i="25"/>
  <c r="HM9" i="25" s="1"/>
  <c r="IP11" i="25"/>
  <c r="IP9" i="25" s="1"/>
  <c r="JU11" i="25"/>
  <c r="LB11" i="25"/>
  <c r="MC11" i="25"/>
  <c r="MC9" i="25" s="1"/>
  <c r="OF11" i="25"/>
  <c r="EQ11" i="25"/>
  <c r="EQ9" i="25" s="1"/>
  <c r="GF11" i="25"/>
  <c r="HP11" i="25"/>
  <c r="HP9" i="25" s="1"/>
  <c r="IT11" i="25"/>
  <c r="IT9" i="25" s="1"/>
  <c r="JY11" i="25"/>
  <c r="LC11" i="25"/>
  <c r="OH11" i="25"/>
  <c r="ER11" i="25"/>
  <c r="GG11" i="25"/>
  <c r="HR11" i="25"/>
  <c r="HR9" i="25" s="1"/>
  <c r="JA11" i="25"/>
  <c r="JA9" i="25" s="1"/>
  <c r="JZ11" i="25"/>
  <c r="LD11" i="25"/>
  <c r="MV11" i="25"/>
  <c r="OI11" i="25"/>
  <c r="ES11" i="25"/>
  <c r="ES9" i="25" s="1"/>
  <c r="GH11" i="25"/>
  <c r="HS11" i="25"/>
  <c r="HS9" i="25" s="1"/>
  <c r="JB11" i="25"/>
  <c r="JB9" i="25" s="1"/>
  <c r="KC11" i="25"/>
  <c r="LE11" i="25"/>
  <c r="MW11" i="25"/>
  <c r="OP11" i="25"/>
  <c r="OP9" i="25" s="1"/>
  <c r="EV11" i="25"/>
  <c r="EV9" i="25" s="1"/>
  <c r="GI11" i="25"/>
  <c r="HV11" i="25"/>
  <c r="HV9" i="25" s="1"/>
  <c r="JC11" i="25"/>
  <c r="JC9" i="25" s="1"/>
  <c r="KI11" i="25"/>
  <c r="KI9" i="25" s="1"/>
  <c r="LH11" i="25"/>
  <c r="FI11" i="25"/>
  <c r="FI9" i="25" s="1"/>
  <c r="GJ11" i="25"/>
  <c r="GV11" i="25"/>
  <c r="GV9" i="25" s="1"/>
  <c r="LM11" i="25"/>
  <c r="LM9" i="25" s="1"/>
  <c r="PB11" i="25"/>
  <c r="PB9" i="25" s="1"/>
  <c r="LQ11" i="25"/>
  <c r="LQ9" i="25" s="1"/>
  <c r="EX11" i="25"/>
  <c r="EX9" i="25" s="1"/>
  <c r="HW11" i="25"/>
  <c r="HW9" i="25" s="1"/>
  <c r="IB11" i="25"/>
  <c r="IB9" i="25" s="1"/>
  <c r="JD11" i="25"/>
  <c r="JD9" i="25" s="1"/>
  <c r="JE11" i="25"/>
  <c r="JE9" i="25" s="1"/>
  <c r="MX11" i="25"/>
  <c r="KL11" i="25"/>
  <c r="KL9" i="25" s="1"/>
  <c r="NL11" i="25"/>
  <c r="KM11" i="25"/>
  <c r="KM9" i="25" s="1"/>
  <c r="OQ11" i="25"/>
  <c r="OG12" i="25"/>
  <c r="NU12" i="25"/>
  <c r="NL12" i="25"/>
  <c r="OH12" i="25"/>
  <c r="NV12" i="25"/>
  <c r="NC12" i="25"/>
  <c r="OI12" i="25"/>
  <c r="NW12" i="25"/>
  <c r="OJ12" i="25"/>
  <c r="NF12" i="25"/>
  <c r="NF9" i="25" s="1"/>
  <c r="NO12" i="25"/>
  <c r="NI12" i="25"/>
  <c r="NY12" i="25"/>
  <c r="NP12" i="25"/>
  <c r="NJ12" i="25"/>
  <c r="NS12" i="25"/>
  <c r="NZ12" i="25"/>
  <c r="NZ9" i="25" s="1"/>
  <c r="NT12" i="25"/>
  <c r="OA12" i="25"/>
  <c r="NM12" i="25"/>
  <c r="OB12" i="25"/>
  <c r="ND12" i="25"/>
  <c r="OC12" i="25"/>
  <c r="OC9" i="25" s="1"/>
  <c r="NE12" i="25"/>
  <c r="OD12" i="25"/>
  <c r="NG12" i="25"/>
  <c r="OF12" i="25"/>
  <c r="OF9" i="25" s="1"/>
  <c r="NX12" i="25"/>
  <c r="NN12" i="25"/>
  <c r="NQ12" i="25"/>
  <c r="NR12" i="25"/>
  <c r="NH12" i="25"/>
  <c r="NK12" i="25"/>
  <c r="OE12" i="25"/>
  <c r="GN13" i="25"/>
  <c r="GM13" i="25"/>
  <c r="GA13" i="25"/>
  <c r="GP13" i="25"/>
  <c r="GC13" i="25"/>
  <c r="GB13" i="25"/>
  <c r="GO13" i="25"/>
  <c r="QE11" i="25"/>
  <c r="QE9" i="25" s="1"/>
  <c r="QF11" i="25"/>
  <c r="QF9" i="25" s="1"/>
  <c r="QG11" i="25"/>
  <c r="QB11" i="25"/>
  <c r="QB9" i="25" s="1"/>
  <c r="QH11" i="25"/>
  <c r="QI11" i="25"/>
  <c r="QL11" i="25"/>
  <c r="QM11" i="25"/>
  <c r="PV11" i="25"/>
  <c r="PV9" i="25" s="1"/>
  <c r="QN11" i="25"/>
  <c r="PW11" i="25"/>
  <c r="PW9" i="25" s="1"/>
  <c r="PU11" i="25"/>
  <c r="PU9" i="25" s="1"/>
  <c r="PX11" i="25"/>
  <c r="PX9" i="25" s="1"/>
  <c r="PY11" i="25"/>
  <c r="PY9" i="25" s="1"/>
  <c r="QA11" i="25"/>
  <c r="QA9" i="25" s="1"/>
  <c r="QC11" i="25"/>
  <c r="QC9" i="25" s="1"/>
  <c r="QD11" i="25"/>
  <c r="QD9" i="25" s="1"/>
  <c r="QJ11" i="25"/>
  <c r="QK11" i="25"/>
  <c r="PZ11" i="25"/>
  <c r="PZ9" i="25" s="1"/>
  <c r="CT13" i="25"/>
  <c r="AF11" i="25"/>
  <c r="AR11" i="25"/>
  <c r="BD11" i="25"/>
  <c r="BP11" i="25"/>
  <c r="CB11" i="25"/>
  <c r="CN11" i="25"/>
  <c r="CZ11" i="25"/>
  <c r="CZ9" i="25" s="1"/>
  <c r="DP11" i="25"/>
  <c r="EF11" i="25"/>
  <c r="EF9" i="25" s="1"/>
  <c r="W11" i="25"/>
  <c r="AJ11" i="25"/>
  <c r="AW11" i="25"/>
  <c r="BJ11" i="25"/>
  <c r="BW11" i="25"/>
  <c r="CJ11" i="25"/>
  <c r="CW11" i="25"/>
  <c r="CW9" i="25" s="1"/>
  <c r="DJ11" i="25"/>
  <c r="EE11" i="25"/>
  <c r="EE9" i="25" s="1"/>
  <c r="Z11" i="25"/>
  <c r="AM11" i="25"/>
  <c r="AZ11" i="25"/>
  <c r="BM11" i="25"/>
  <c r="BZ11" i="25"/>
  <c r="CM11" i="25"/>
  <c r="DA11" i="25"/>
  <c r="DA9" i="25" s="1"/>
  <c r="DS11" i="25"/>
  <c r="V11" i="25"/>
  <c r="V9" i="25" s="1"/>
  <c r="AA11" i="25"/>
  <c r="AN11" i="25"/>
  <c r="BA11" i="25"/>
  <c r="BN11" i="25"/>
  <c r="CA11" i="25"/>
  <c r="CO11" i="25"/>
  <c r="DB11" i="25"/>
  <c r="AH11" i="25"/>
  <c r="AY11" i="25"/>
  <c r="BR11" i="25"/>
  <c r="CH11" i="25"/>
  <c r="CY11" i="25"/>
  <c r="CY9" i="25" s="1"/>
  <c r="DV11" i="25"/>
  <c r="DV9" i="25" s="1"/>
  <c r="AI11" i="25"/>
  <c r="BB11" i="25"/>
  <c r="BS11" i="25"/>
  <c r="CI11" i="25"/>
  <c r="DC11" i="25"/>
  <c r="DC9" i="25" s="1"/>
  <c r="DW11" i="25"/>
  <c r="DW9" i="25" s="1"/>
  <c r="AL11" i="25"/>
  <c r="BE11" i="25"/>
  <c r="BU11" i="25"/>
  <c r="CL11" i="25"/>
  <c r="DE11" i="25"/>
  <c r="DE9" i="25" s="1"/>
  <c r="EB11" i="25"/>
  <c r="EB9" i="25" s="1"/>
  <c r="EI11" i="25"/>
  <c r="AO11" i="25"/>
  <c r="BF11" i="25"/>
  <c r="BV11" i="25"/>
  <c r="CP11" i="25"/>
  <c r="DF11" i="25"/>
  <c r="EC11" i="25"/>
  <c r="EC9" i="25" s="1"/>
  <c r="X11" i="25"/>
  <c r="AK11" i="25"/>
  <c r="BK11" i="25"/>
  <c r="CK11" i="25"/>
  <c r="DO11" i="25"/>
  <c r="AP11" i="25"/>
  <c r="BL11" i="25"/>
  <c r="CQ11" i="25"/>
  <c r="DR11" i="25"/>
  <c r="AQ11" i="25"/>
  <c r="BO11" i="25"/>
  <c r="CR11" i="25"/>
  <c r="DT11" i="25"/>
  <c r="AS11" i="25"/>
  <c r="BQ11" i="25"/>
  <c r="CS11" i="25"/>
  <c r="DU11" i="25"/>
  <c r="AT11" i="25"/>
  <c r="BT11" i="25"/>
  <c r="CT11" i="25"/>
  <c r="EA11" i="25"/>
  <c r="AU11" i="25"/>
  <c r="BX11" i="25"/>
  <c r="CU11" i="25"/>
  <c r="ED11" i="25"/>
  <c r="ED9" i="25" s="1"/>
  <c r="Y11" i="25"/>
  <c r="AV11" i="25"/>
  <c r="BY11" i="25"/>
  <c r="CV11" i="25"/>
  <c r="CV9" i="25" s="1"/>
  <c r="EG11" i="25"/>
  <c r="AB11" i="25"/>
  <c r="AX11" i="25"/>
  <c r="CC11" i="25"/>
  <c r="CX11" i="25"/>
  <c r="CX9" i="25" s="1"/>
  <c r="EH11" i="25"/>
  <c r="EH9" i="25" s="1"/>
  <c r="AC11" i="25"/>
  <c r="BC11" i="25"/>
  <c r="CD11" i="25"/>
  <c r="DD11" i="25"/>
  <c r="DD9" i="25" s="1"/>
  <c r="AD11" i="25"/>
  <c r="AG11" i="25"/>
  <c r="BG11" i="25"/>
  <c r="BH11" i="25"/>
  <c r="AE11" i="25"/>
  <c r="BI11" i="25"/>
  <c r="CE11" i="25"/>
  <c r="CF11" i="25"/>
  <c r="CG11" i="25"/>
  <c r="DG11" i="25"/>
  <c r="DH11" i="25"/>
  <c r="DI11" i="25"/>
  <c r="JW13" i="25"/>
  <c r="CS13" i="25"/>
  <c r="FR13" i="25"/>
  <c r="FS13" i="25"/>
  <c r="GF13" i="25"/>
  <c r="GE13" i="25"/>
  <c r="GD13" i="25"/>
  <c r="LF13" i="25"/>
  <c r="LG13" i="25"/>
  <c r="LH13" i="25"/>
  <c r="LC13" i="25"/>
  <c r="LD13" i="25"/>
  <c r="LD9" i="25" s="1"/>
  <c r="LE13" i="25"/>
  <c r="LI13" i="25"/>
  <c r="LJ13" i="25"/>
  <c r="LJ9" i="25" s="1"/>
  <c r="LK13" i="25"/>
  <c r="LL13" i="25"/>
  <c r="LB13" i="25"/>
  <c r="Z12" i="25"/>
  <c r="AL12" i="25"/>
  <c r="AX12" i="25"/>
  <c r="BJ12" i="25"/>
  <c r="BV12" i="25"/>
  <c r="CH12" i="25"/>
  <c r="CH9" i="25" s="1"/>
  <c r="CT12" i="25"/>
  <c r="AA12" i="25"/>
  <c r="AM12" i="25"/>
  <c r="AY12" i="25"/>
  <c r="BK12" i="25"/>
  <c r="BW12" i="25"/>
  <c r="CI12" i="25"/>
  <c r="CU12" i="25"/>
  <c r="AB12" i="25"/>
  <c r="AN12" i="25"/>
  <c r="AZ12" i="25"/>
  <c r="BL12" i="25"/>
  <c r="BX12" i="25"/>
  <c r="CJ12" i="25"/>
  <c r="W12" i="25"/>
  <c r="AC12" i="25"/>
  <c r="AR12" i="25"/>
  <c r="BG12" i="25"/>
  <c r="BY12" i="25"/>
  <c r="CN12" i="25"/>
  <c r="AF12" i="25"/>
  <c r="AU12" i="25"/>
  <c r="BM12" i="25"/>
  <c r="CB12" i="25"/>
  <c r="CQ12" i="25"/>
  <c r="AG12" i="25"/>
  <c r="AV12" i="25"/>
  <c r="BN12" i="25"/>
  <c r="CC12" i="25"/>
  <c r="CR12" i="25"/>
  <c r="AE12" i="25"/>
  <c r="BB12" i="25"/>
  <c r="BT12" i="25"/>
  <c r="CP12" i="25"/>
  <c r="AH12" i="25"/>
  <c r="BC12" i="25"/>
  <c r="BU12" i="25"/>
  <c r="CS12" i="25"/>
  <c r="AI12" i="25"/>
  <c r="BD12" i="25"/>
  <c r="BZ12" i="25"/>
  <c r="AJ12" i="25"/>
  <c r="BE12" i="25"/>
  <c r="CA12" i="25"/>
  <c r="AK12" i="25"/>
  <c r="BF12" i="25"/>
  <c r="CD12" i="25"/>
  <c r="AO12" i="25"/>
  <c r="BH12" i="25"/>
  <c r="CE12" i="25"/>
  <c r="BO12" i="25"/>
  <c r="BP12" i="25"/>
  <c r="X12" i="25"/>
  <c r="BQ12" i="25"/>
  <c r="Y12" i="25"/>
  <c r="BR12" i="25"/>
  <c r="AD12" i="25"/>
  <c r="BS12" i="25"/>
  <c r="AP12" i="25"/>
  <c r="CF12" i="25"/>
  <c r="AQ12" i="25"/>
  <c r="CG12" i="25"/>
  <c r="AS12" i="25"/>
  <c r="CK12" i="25"/>
  <c r="AT12" i="25"/>
  <c r="CL12" i="25"/>
  <c r="AW12" i="25"/>
  <c r="CM12" i="25"/>
  <c r="BA12" i="25"/>
  <c r="BI12" i="25"/>
  <c r="CO12" i="25"/>
  <c r="CR13" i="25"/>
  <c r="JV13" i="25"/>
  <c r="AB13" i="25"/>
  <c r="AA13" i="25"/>
  <c r="QH12" i="25"/>
  <c r="QI12" i="25"/>
  <c r="QJ12" i="25"/>
  <c r="QK12" i="25"/>
  <c r="QL12" i="25"/>
  <c r="QM12" i="25"/>
  <c r="QN12" i="25"/>
  <c r="QG12" i="25"/>
  <c r="GL13" i="25"/>
  <c r="FY13" i="25"/>
  <c r="GK13" i="25"/>
  <c r="FX13" i="25"/>
  <c r="GJ13" i="25"/>
  <c r="CU13" i="25"/>
  <c r="KB13" i="25"/>
  <c r="KA13" i="25"/>
  <c r="JZ13" i="25"/>
  <c r="KE13" i="25"/>
  <c r="JY13" i="25"/>
  <c r="JX13" i="25"/>
  <c r="KD13" i="25"/>
  <c r="KC13" i="25"/>
  <c r="KF13" i="25"/>
  <c r="JU13" i="25"/>
  <c r="DH12" i="25"/>
  <c r="DI12" i="25"/>
  <c r="DJ12" i="25"/>
  <c r="DO12" i="25"/>
  <c r="DP12" i="25"/>
  <c r="DR12" i="25"/>
  <c r="DS12" i="25"/>
  <c r="DU12" i="25"/>
  <c r="DG12" i="25"/>
  <c r="DT12" i="25"/>
  <c r="GH13" i="25"/>
  <c r="GG13" i="25"/>
  <c r="FV13" i="25"/>
  <c r="GI13" i="25"/>
  <c r="FU13" i="25"/>
  <c r="MX12" i="25"/>
  <c r="MV12" i="25"/>
  <c r="MW12" i="25"/>
  <c r="MW9" i="25" s="1"/>
  <c r="MY12" i="25"/>
  <c r="MK12" i="25"/>
  <c r="E6" i="26"/>
  <c r="Q117" i="7"/>
  <c r="E14" i="26" s="1"/>
  <c r="Q163" i="7"/>
  <c r="E18" i="26" s="1"/>
  <c r="Q132" i="7"/>
  <c r="E15" i="26" s="1"/>
  <c r="Q75" i="7"/>
  <c r="Q112" i="7"/>
  <c r="E13" i="26" s="1"/>
  <c r="Q93" i="7"/>
  <c r="E12" i="26" s="1"/>
  <c r="Q84" i="7"/>
  <c r="E11" i="26" s="1"/>
  <c r="Q78" i="7"/>
  <c r="Q77" i="7"/>
  <c r="Q76" i="7"/>
  <c r="Q74" i="7"/>
  <c r="LL9" i="25" l="1"/>
  <c r="E19" i="26"/>
  <c r="RQ7" i="25" s="1"/>
  <c r="RQ9" i="25" s="1"/>
  <c r="JW9" i="25"/>
  <c r="NN9" i="25"/>
  <c r="D20" i="26"/>
  <c r="RS7" i="25"/>
  <c r="RS9" i="25" s="1"/>
  <c r="NV9" i="25"/>
  <c r="D46" i="26"/>
  <c r="D45" i="26"/>
  <c r="LF9" i="25"/>
  <c r="KE9" i="25"/>
  <c r="GA9" i="25"/>
  <c r="ND9" i="25"/>
  <c r="AT9" i="25"/>
  <c r="AF9" i="25"/>
  <c r="OD9" i="25"/>
  <c r="JZ9" i="25"/>
  <c r="CM9" i="25"/>
  <c r="BR9" i="25"/>
  <c r="GM9" i="25"/>
  <c r="AK9" i="25"/>
  <c r="KA9" i="25"/>
  <c r="Y9" i="25"/>
  <c r="DJ9" i="25"/>
  <c r="OE9" i="25"/>
  <c r="LK9" i="25"/>
  <c r="NH9" i="25"/>
  <c r="NM9" i="25"/>
  <c r="BJ9" i="25"/>
  <c r="FV9" i="25"/>
  <c r="FX9" i="25"/>
  <c r="NR9" i="25"/>
  <c r="CS9" i="25"/>
  <c r="DH9" i="25"/>
  <c r="BU9" i="25"/>
  <c r="AW9" i="25"/>
  <c r="AS9" i="25"/>
  <c r="CD9" i="25"/>
  <c r="AI9" i="25"/>
  <c r="TE7" i="25"/>
  <c r="TE9" i="25" s="1"/>
  <c r="JY9" i="25"/>
  <c r="BS9" i="25"/>
  <c r="AN9" i="25"/>
  <c r="LH9" i="25"/>
  <c r="BA9" i="25"/>
  <c r="AX9" i="25"/>
  <c r="E8" i="26"/>
  <c r="QU7" i="25" s="1"/>
  <c r="QU9" i="25" s="1"/>
  <c r="BT9" i="25"/>
  <c r="BB9" i="25"/>
  <c r="NE9" i="25"/>
  <c r="E26" i="26"/>
  <c r="SE7" i="25" s="1"/>
  <c r="SE9" i="25" s="1"/>
  <c r="DR9" i="25"/>
  <c r="DP9" i="25"/>
  <c r="CA9" i="25"/>
  <c r="CN9" i="25"/>
  <c r="MX9" i="25"/>
  <c r="Z9" i="25"/>
  <c r="DM9" i="25"/>
  <c r="OB9" i="25"/>
  <c r="HA9" i="25"/>
  <c r="NC9" i="25"/>
  <c r="E53" i="26"/>
  <c r="E27" i="26"/>
  <c r="SG7" i="25" s="1"/>
  <c r="SG9" i="25" s="1"/>
  <c r="TC7" i="25"/>
  <c r="TC9" i="25" s="1"/>
  <c r="SW7" i="25"/>
  <c r="SW9" i="25" s="1"/>
  <c r="E25" i="26"/>
  <c r="D25" i="26" s="1"/>
  <c r="D6" i="26"/>
  <c r="QQ7" i="25"/>
  <c r="QQ9" i="25" s="1"/>
  <c r="NI9" i="25"/>
  <c r="AE9" i="25"/>
  <c r="CI9" i="25"/>
  <c r="LI9" i="25"/>
  <c r="X9" i="25"/>
  <c r="CJ9" i="25"/>
  <c r="BF9" i="25"/>
  <c r="BE9" i="25"/>
  <c r="DN9" i="25"/>
  <c r="E50" i="26"/>
  <c r="E52" i="26"/>
  <c r="E24" i="26"/>
  <c r="D24" i="26" s="1"/>
  <c r="AY9" i="25"/>
  <c r="NQ9" i="25"/>
  <c r="DF9" i="25"/>
  <c r="CC9" i="25"/>
  <c r="GJ9" i="25"/>
  <c r="GG9" i="25"/>
  <c r="BO9" i="25"/>
  <c r="W9" i="25"/>
  <c r="KF9" i="25"/>
  <c r="CG9" i="25"/>
  <c r="CE9" i="25"/>
  <c r="DT9" i="25"/>
  <c r="FY9" i="25"/>
  <c r="AQ9" i="25"/>
  <c r="BX9" i="25"/>
  <c r="GO9" i="25"/>
  <c r="DG9" i="25"/>
  <c r="GL9" i="25"/>
  <c r="CF9" i="25"/>
  <c r="AO9" i="25"/>
  <c r="BC9" i="25"/>
  <c r="CB9" i="25"/>
  <c r="BL9" i="25"/>
  <c r="GB9" i="25"/>
  <c r="NX9" i="25"/>
  <c r="NS9" i="25"/>
  <c r="OH9" i="25"/>
  <c r="GE9" i="25"/>
  <c r="BN9" i="25"/>
  <c r="FS9" i="25"/>
  <c r="JU9" i="25"/>
  <c r="AM9" i="25"/>
  <c r="FR9" i="25"/>
  <c r="PT9" i="25"/>
  <c r="GH9" i="25"/>
  <c r="GK9" i="25"/>
  <c r="NT9" i="25"/>
  <c r="KC9" i="25"/>
  <c r="JV9" i="25"/>
  <c r="BH9" i="25"/>
  <c r="CQ9" i="25"/>
  <c r="LE9" i="25"/>
  <c r="MK9" i="25"/>
  <c r="JX9" i="25"/>
  <c r="CO9" i="25"/>
  <c r="AP9" i="25"/>
  <c r="BM9" i="25"/>
  <c r="BV9" i="25"/>
  <c r="LC9" i="25"/>
  <c r="FP9" i="25"/>
  <c r="GD9" i="25"/>
  <c r="FU9" i="25"/>
  <c r="BI9" i="25"/>
  <c r="CP9" i="25"/>
  <c r="NA9" i="25"/>
  <c r="LG9" i="25"/>
  <c r="NY9" i="25"/>
  <c r="OG9" i="25"/>
  <c r="ER9" i="25"/>
  <c r="DU9" i="25"/>
  <c r="AH9" i="25"/>
  <c r="AZ9" i="25"/>
  <c r="QN9" i="25"/>
  <c r="GC9" i="25"/>
  <c r="NJ9" i="25"/>
  <c r="NL9" i="25"/>
  <c r="NB9" i="25"/>
  <c r="OQ9" i="25"/>
  <c r="MY9" i="25"/>
  <c r="DS9" i="25"/>
  <c r="AU9" i="25"/>
  <c r="GP9" i="25"/>
  <c r="NG9" i="25"/>
  <c r="NP9" i="25"/>
  <c r="NU9" i="25"/>
  <c r="EA9" i="25"/>
  <c r="FO9" i="25"/>
  <c r="AD9" i="25"/>
  <c r="CU9" i="25"/>
  <c r="AL9" i="25"/>
  <c r="QK9" i="25"/>
  <c r="QL9" i="25"/>
  <c r="BY9" i="25"/>
  <c r="QJ9" i="25"/>
  <c r="QI9" i="25"/>
  <c r="GN9" i="25"/>
  <c r="NO9" i="25"/>
  <c r="KY9" i="25"/>
  <c r="EI9" i="25"/>
  <c r="FB9" i="25"/>
  <c r="MV9" i="25"/>
  <c r="KB9" i="25"/>
  <c r="CL9" i="25"/>
  <c r="BQ9" i="25"/>
  <c r="AJ9" i="25"/>
  <c r="CR9" i="25"/>
  <c r="BG9" i="25"/>
  <c r="BW9" i="25"/>
  <c r="LB9" i="25"/>
  <c r="QH9" i="25"/>
  <c r="JT9" i="25"/>
  <c r="MD9" i="25"/>
  <c r="MJ9" i="25"/>
  <c r="KD9" i="25"/>
  <c r="GI9" i="25"/>
  <c r="DI9" i="25"/>
  <c r="BZ9" i="25"/>
  <c r="BK9" i="25"/>
  <c r="GF9" i="25"/>
  <c r="NK9" i="25"/>
  <c r="OJ9" i="25"/>
  <c r="DL9" i="25"/>
  <c r="DB9" i="25"/>
  <c r="AB9" i="25"/>
  <c r="DO9" i="25"/>
  <c r="CK9" i="25"/>
  <c r="BP9" i="25"/>
  <c r="BD9" i="25"/>
  <c r="AC9" i="25"/>
  <c r="QG9" i="25"/>
  <c r="NW9" i="25"/>
  <c r="DK9" i="25"/>
  <c r="LR9" i="25"/>
  <c r="QM9" i="25"/>
  <c r="AV9" i="25"/>
  <c r="OA9" i="25"/>
  <c r="OI9" i="25"/>
  <c r="EG9" i="25"/>
  <c r="LX9" i="25"/>
  <c r="D37" i="26"/>
  <c r="TA7" i="25"/>
  <c r="TA9" i="25" s="1"/>
  <c r="D42" i="26"/>
  <c r="TK7" i="25"/>
  <c r="TK9" i="25" s="1"/>
  <c r="E49" i="26"/>
  <c r="E23" i="26"/>
  <c r="SM7" i="25"/>
  <c r="SM9" i="25" s="1"/>
  <c r="D30" i="26"/>
  <c r="D19" i="26"/>
  <c r="E55" i="26"/>
  <c r="E29" i="26"/>
  <c r="E48" i="26"/>
  <c r="E22" i="26"/>
  <c r="D36" i="26"/>
  <c r="SY7" i="25"/>
  <c r="SY9" i="25" s="1"/>
  <c r="D21" i="26"/>
  <c r="RU7" i="25"/>
  <c r="RU9" i="25" s="1"/>
  <c r="D43" i="26"/>
  <c r="TM7" i="25"/>
  <c r="TM9" i="25" s="1"/>
  <c r="TG7" i="25"/>
  <c r="TG9" i="25" s="1"/>
  <c r="D40" i="26"/>
  <c r="D34" i="26"/>
  <c r="SU7" i="25"/>
  <c r="SU9" i="25" s="1"/>
  <c r="E28" i="26"/>
  <c r="E54" i="26"/>
  <c r="D31" i="26"/>
  <c r="SO7" i="25"/>
  <c r="SO9" i="25" s="1"/>
  <c r="D41" i="26"/>
  <c r="TI7" i="25"/>
  <c r="TI9" i="25" s="1"/>
  <c r="SQ7" i="25"/>
  <c r="SQ9" i="25" s="1"/>
  <c r="D32" i="26"/>
  <c r="AR9" i="25"/>
  <c r="AG9" i="25"/>
  <c r="AA9" i="25"/>
  <c r="RK7" i="25"/>
  <c r="RK9" i="25" s="1"/>
  <c r="D16" i="26"/>
  <c r="CT9" i="25"/>
  <c r="RI7" i="25"/>
  <c r="RI9" i="25" s="1"/>
  <c r="D15" i="26"/>
  <c r="D7" i="26"/>
  <c r="QS7" i="25"/>
  <c r="QS9" i="25" s="1"/>
  <c r="D17" i="26"/>
  <c r="RM7" i="25"/>
  <c r="RM9" i="25" s="1"/>
  <c r="RO7" i="25"/>
  <c r="RO9" i="25" s="1"/>
  <c r="D18" i="26"/>
  <c r="RG7" i="25"/>
  <c r="RG9" i="25" s="1"/>
  <c r="D14" i="26"/>
  <c r="RA7" i="25"/>
  <c r="RA9" i="25" s="1"/>
  <c r="D11" i="26"/>
  <c r="QO7" i="25"/>
  <c r="QO9" i="25" s="1"/>
  <c r="D9" i="26"/>
  <c r="QW7" i="25"/>
  <c r="QW9" i="25" s="1"/>
  <c r="RE7" i="25"/>
  <c r="RE9" i="25" s="1"/>
  <c r="D13" i="26"/>
  <c r="RC7" i="25"/>
  <c r="RC9" i="25" s="1"/>
  <c r="D12" i="26"/>
  <c r="E10" i="26"/>
  <c r="D27" i="26" l="1"/>
  <c r="SC7" i="25"/>
  <c r="SC9" i="25" s="1"/>
  <c r="D26" i="26"/>
  <c r="D8" i="26"/>
  <c r="SA7" i="25"/>
  <c r="SA9" i="25" s="1"/>
  <c r="RY7" i="25"/>
  <c r="RY9" i="25" s="1"/>
  <c r="D23" i="26"/>
  <c r="D29" i="26"/>
  <c r="SK7" i="25"/>
  <c r="SK9" i="25" s="1"/>
  <c r="RW7" i="25"/>
  <c r="RW9" i="25" s="1"/>
  <c r="D22" i="26"/>
  <c r="SI7" i="25"/>
  <c r="SI9" i="25" s="1"/>
  <c r="D28" i="26"/>
  <c r="QY7" i="25"/>
  <c r="QY9" i="25" s="1"/>
  <c r="D10" i="26"/>
</calcChain>
</file>

<file path=xl/sharedStrings.xml><?xml version="1.0" encoding="utf-8"?>
<sst xmlns="http://schemas.openxmlformats.org/spreadsheetml/2006/main" count="2029" uniqueCount="829">
  <si>
    <t>枚</t>
    <rPh sb="0" eb="1">
      <t>マイ</t>
    </rPh>
    <phoneticPr fontId="2"/>
  </si>
  <si>
    <t>　</t>
  </si>
  <si>
    <t>枚数</t>
    <rPh sb="0" eb="2">
      <t>マイスウ</t>
    </rPh>
    <phoneticPr fontId="2"/>
  </si>
  <si>
    <t>年</t>
    <rPh sb="0" eb="1">
      <t>ネン</t>
    </rPh>
    <phoneticPr fontId="2"/>
  </si>
  <si>
    <t>本調査票では、用語を以下の通り定義します。</t>
    <rPh sb="0" eb="4">
      <t>ホンチョウサヒョウ</t>
    </rPh>
    <rPh sb="7" eb="9">
      <t>ヨウゴ</t>
    </rPh>
    <rPh sb="10" eb="12">
      <t>イカ</t>
    </rPh>
    <rPh sb="13" eb="14">
      <t>トオ</t>
    </rPh>
    <rPh sb="15" eb="17">
      <t>テイギ</t>
    </rPh>
    <phoneticPr fontId="2"/>
  </si>
  <si>
    <t>⇒基本情報へ戻る</t>
    <rPh sb="1" eb="5">
      <t>キホンジョウホウ</t>
    </rPh>
    <rPh sb="6" eb="7">
      <t>モド</t>
    </rPh>
    <phoneticPr fontId="2"/>
  </si>
  <si>
    <t>回答</t>
    <rPh sb="0" eb="2">
      <t>カイトウ</t>
    </rPh>
    <phoneticPr fontId="2"/>
  </si>
  <si>
    <t>1.</t>
    <phoneticPr fontId="2"/>
  </si>
  <si>
    <t>2.</t>
  </si>
  <si>
    <t>3.</t>
  </si>
  <si>
    <t>4.</t>
  </si>
  <si>
    <t>5.</t>
  </si>
  <si>
    <t>6.</t>
  </si>
  <si>
    <t>7.</t>
  </si>
  <si>
    <t>8.</t>
  </si>
  <si>
    <t>5.</t>
    <phoneticPr fontId="2"/>
  </si>
  <si>
    <t>4.</t>
    <phoneticPr fontId="2"/>
  </si>
  <si>
    <t>設問</t>
    <rPh sb="0" eb="2">
      <t>セツモン</t>
    </rPh>
    <phoneticPr fontId="17"/>
  </si>
  <si>
    <t>集計用
（グレーアウト無効）</t>
    <rPh sb="0" eb="3">
      <t>シュウケイヨウ</t>
    </rPh>
    <rPh sb="11" eb="13">
      <t>ムコウ</t>
    </rPh>
    <phoneticPr fontId="17"/>
  </si>
  <si>
    <t>基本情報</t>
    <rPh sb="0" eb="2">
      <t>キホン</t>
    </rPh>
    <rPh sb="2" eb="4">
      <t>ジョウホウ</t>
    </rPh>
    <phoneticPr fontId="17"/>
  </si>
  <si>
    <t>6.</t>
    <phoneticPr fontId="2"/>
  </si>
  <si>
    <t>7.</t>
    <phoneticPr fontId="2"/>
  </si>
  <si>
    <t>その他（以下に内容を記入してください）</t>
    <phoneticPr fontId="2"/>
  </si>
  <si>
    <t>住宅など建物の屋根に架台設置された太陽光パネル</t>
    <phoneticPr fontId="2"/>
  </si>
  <si>
    <t>建物の屋根材や外壁材と一体化した太陽光パネル</t>
    <phoneticPr fontId="2"/>
  </si>
  <si>
    <t>その他（以下に内容を記入してください）</t>
    <rPh sb="2" eb="3">
      <t>タ</t>
    </rPh>
    <phoneticPr fontId="2"/>
  </si>
  <si>
    <t>件</t>
    <rPh sb="0" eb="1">
      <t>ケン</t>
    </rPh>
    <phoneticPr fontId="2"/>
  </si>
  <si>
    <t>重量</t>
    <rPh sb="0" eb="2">
      <t>ジュウリョウ</t>
    </rPh>
    <phoneticPr fontId="2"/>
  </si>
  <si>
    <t>その他（具体的な内容を以下に記入してください）</t>
    <phoneticPr fontId="2"/>
  </si>
  <si>
    <t>2.</t>
    <phoneticPr fontId="2"/>
  </si>
  <si>
    <t>3.</t>
    <phoneticPr fontId="2"/>
  </si>
  <si>
    <t>処理先（搬出先）は、あらかじめ依頼元から指定されている。</t>
    <phoneticPr fontId="2"/>
  </si>
  <si>
    <t>処理先（搬出先）は、貴社から依頼元に提案のうえ、決定している。</t>
    <phoneticPr fontId="2"/>
  </si>
  <si>
    <t>太陽光パネル単独（アルミフレーム付き）</t>
  </si>
  <si>
    <t>太陽光パネル単独（アルミフレーム取外し済）</t>
  </si>
  <si>
    <t>スクラップごみ（金属系）</t>
  </si>
  <si>
    <t>他撤去物（建築系）と混載</t>
  </si>
  <si>
    <t>御回答者様情報　以下枠内の御記入をお願いします。</t>
    <phoneticPr fontId="2"/>
  </si>
  <si>
    <t>御担当部署</t>
    <rPh sb="0" eb="3">
      <t>ゴタントウ</t>
    </rPh>
    <rPh sb="3" eb="5">
      <t>ブショ</t>
    </rPh>
    <phoneticPr fontId="2"/>
  </si>
  <si>
    <t>御担当者名</t>
    <rPh sb="0" eb="4">
      <t>ゴタントウシャ</t>
    </rPh>
    <rPh sb="4" eb="5">
      <t>メイ</t>
    </rPh>
    <phoneticPr fontId="2"/>
  </si>
  <si>
    <t>電話番号</t>
    <phoneticPr fontId="2"/>
  </si>
  <si>
    <t>問1-1</t>
    <rPh sb="0" eb="1">
      <t>トイ</t>
    </rPh>
    <phoneticPr fontId="2"/>
  </si>
  <si>
    <t>問3-1</t>
    <rPh sb="0" eb="1">
      <t>トイ</t>
    </rPh>
    <phoneticPr fontId="2"/>
  </si>
  <si>
    <t>問3-4</t>
    <rPh sb="0" eb="1">
      <t>トイ</t>
    </rPh>
    <phoneticPr fontId="2"/>
  </si>
  <si>
    <t xml:space="preserve">平地に設置されていた太陽光パネル </t>
    <phoneticPr fontId="2"/>
  </si>
  <si>
    <t>1.～3.のうち、発電容量1MW以上の大規模太陽光発電設備で、今回取り外した枚数が1,000枚未満の排出</t>
    <phoneticPr fontId="2"/>
  </si>
  <si>
    <t>災害等（地震、台風、豪雨、豪雪、落雷等の異常な自然現象、事故、火災等）によって使用できなくなった太陽光パネル</t>
    <phoneticPr fontId="2"/>
  </si>
  <si>
    <t>1.～3.のうち、発電容量1MW以上の大規模太陽光発電設備で、今回取り外した枚数が1,000枚以上のもの
※複数該当する場合、最も取り外し枚数が多かった案件について記入してください</t>
    <phoneticPr fontId="2"/>
  </si>
  <si>
    <t>1.～3.の総計（不明な場合は、「0」を記入してください。）</t>
    <phoneticPr fontId="2"/>
  </si>
  <si>
    <t>9.</t>
  </si>
  <si>
    <t>10.</t>
  </si>
  <si>
    <t>11.</t>
  </si>
  <si>
    <t>取り外し工事費用（税抜、円/kg）</t>
    <phoneticPr fontId="2"/>
  </si>
  <si>
    <t>処理費や収集運搬費用等の料金が安い事業者を選定している。</t>
    <phoneticPr fontId="2"/>
  </si>
  <si>
    <t>貴社との取引実績を有する事業者を選定している。</t>
    <phoneticPr fontId="2"/>
  </si>
  <si>
    <t>PVリサイクル.com「リサイクル事業者一覧」</t>
    <phoneticPr fontId="2"/>
  </si>
  <si>
    <t>JPEA「適正処理（リサイクル）の可能な産業廃棄物中間処理業者名 一覧表」</t>
    <phoneticPr fontId="2"/>
  </si>
  <si>
    <t>産業廃棄物管理票は紙で交付し、上記の記載を行っている。</t>
    <phoneticPr fontId="2"/>
  </si>
  <si>
    <t>産業廃棄物管理票は電子で交付し、上記の記載を行っている。</t>
    <phoneticPr fontId="2"/>
  </si>
  <si>
    <t>本調査における「保管」とは、取り外した太陽光パネルを、処理先へ引き渡すまでの間、現場内や自社施設等に一定期間留め置くことを指します。ただし、当日中の積込み待ちや搬出待ちは含みません。</t>
    <phoneticPr fontId="2"/>
  </si>
  <si>
    <t>枚</t>
    <phoneticPr fontId="2"/>
  </si>
  <si>
    <t>問3-2</t>
    <rPh sb="0" eb="1">
      <t>トイ</t>
    </rPh>
    <phoneticPr fontId="2"/>
  </si>
  <si>
    <t>問3-3</t>
    <rPh sb="0" eb="1">
      <t>トイ</t>
    </rPh>
    <phoneticPr fontId="2"/>
  </si>
  <si>
    <t>問2-1</t>
    <rPh sb="0" eb="1">
      <t>トイ</t>
    </rPh>
    <phoneticPr fontId="2"/>
  </si>
  <si>
    <t>問2-2</t>
    <rPh sb="0" eb="1">
      <t>トイ</t>
    </rPh>
    <phoneticPr fontId="2"/>
  </si>
  <si>
    <t>問2-3</t>
    <rPh sb="0" eb="1">
      <t>トイ</t>
    </rPh>
    <phoneticPr fontId="2"/>
  </si>
  <si>
    <t>チェックシート</t>
    <phoneticPr fontId="17"/>
  </si>
  <si>
    <t>1.住宅など建物の屋根に架台設置された太陽光パネル</t>
  </si>
  <si>
    <t>2.建物の屋根材や外壁材と一体化した太陽光パネル</t>
  </si>
  <si>
    <t>その他の内容</t>
    <rPh sb="2" eb="3">
      <t>タ</t>
    </rPh>
    <rPh sb="4" eb="6">
      <t>ナイヨウ</t>
    </rPh>
    <phoneticPr fontId="17"/>
  </si>
  <si>
    <t>新古品</t>
  </si>
  <si>
    <t>不良品/故障品</t>
  </si>
  <si>
    <t>目的を終了したもの</t>
  </si>
  <si>
    <t>要確認箇所</t>
    <rPh sb="0" eb="1">
      <t>ヨウ</t>
    </rPh>
    <rPh sb="1" eb="3">
      <t>カクニン</t>
    </rPh>
    <rPh sb="3" eb="5">
      <t>カショ</t>
    </rPh>
    <phoneticPr fontId="17"/>
  </si>
  <si>
    <t>修正不可理由</t>
    <rPh sb="0" eb="2">
      <t>シュウセイ</t>
    </rPh>
    <rPh sb="2" eb="4">
      <t>フカ</t>
    </rPh>
    <rPh sb="4" eb="6">
      <t>リユウ</t>
    </rPh>
    <phoneticPr fontId="17"/>
  </si>
  <si>
    <t>電話番号</t>
  </si>
  <si>
    <t>メール
アドレス</t>
  </si>
  <si>
    <t>3.その他（以下に内容を記入してください）</t>
  </si>
  <si>
    <t xml:space="preserve">3.平地に設置されていた太陽光パネル </t>
  </si>
  <si>
    <t>4.1.～3.のうち、発電容量1MW以上の大規模太陽光発電設備で、今回取り外した枚数が1,000枚以上のもの
※複数該当する場合、最も取り外し枚数が多かった案件について記入してください</t>
  </si>
  <si>
    <t>5.1.～3.のうち、発電容量1MW以上の大規模太陽光発電設備で、今回取り外した枚数が1,000枚未満の排出</t>
  </si>
  <si>
    <t>6.災害等（地震、台風、豪雨、豪雪、落雷等の異常な自然現象、事故、火災等）によって使用できなくなった太陽光パネル</t>
  </si>
  <si>
    <t>1.～3.の総計</t>
    <phoneticPr fontId="2"/>
  </si>
  <si>
    <t>5.その他（以下に内容を記入してください）</t>
  </si>
  <si>
    <t>1.</t>
  </si>
  <si>
    <t>1.自社で収集・運搬している
2.外部の収集運搬事業者に委託している
3.案件により自社実施と外部委託の両方がある
4.収集・運搬には関与していない
5.その他（以下に内容を記入してください）</t>
    <phoneticPr fontId="2"/>
  </si>
  <si>
    <t>t/年</t>
    <phoneticPr fontId="2"/>
  </si>
  <si>
    <t>枚/年</t>
    <phoneticPr fontId="2"/>
  </si>
  <si>
    <t>1.処理先（搬出先）は、あらかじめ依頼元から指定されている。</t>
  </si>
  <si>
    <t>2.処理先（搬出先）は、貴社から依頼元に提案のうえ、決定している。</t>
  </si>
  <si>
    <t>うち、
2025年度</t>
    <phoneticPr fontId="2"/>
  </si>
  <si>
    <t>t</t>
    <phoneticPr fontId="2"/>
  </si>
  <si>
    <t>解体・撤去現場の近隣で、太陽光パネルの処理を行っている事業者を選定している</t>
    <phoneticPr fontId="2"/>
  </si>
  <si>
    <t xml:space="preserve">※単純破砕事業者：使用済太陽光パネルを、埋立処分を目的として単純破砕する事業者 </t>
    <phoneticPr fontId="2"/>
  </si>
  <si>
    <t>取り外した太陽光パネルの引渡し先との契約について、どのような契約形態（契約する事業者の数、事業者との契約本数、太陽光パネルの処理方法に関する制約等）となるか教えてください。その契約形態を選択する理由があれば、あわせて記入してください。（自由記述）</t>
    <phoneticPr fontId="2"/>
  </si>
  <si>
    <t>産業廃棄物管理票には上記の記載を行っていない。</t>
    <phoneticPr fontId="2"/>
  </si>
  <si>
    <t>配布時、非表示</t>
    <rPh sb="0" eb="3">
      <t>ハイフジ</t>
    </rPh>
    <rPh sb="4" eb="7">
      <t>ヒヒョウジ</t>
    </rPh>
    <phoneticPr fontId="3"/>
  </si>
  <si>
    <t>グレーアウト用フラグ</t>
    <rPh sb="6" eb="7">
      <t>ヨウ</t>
    </rPh>
    <phoneticPr fontId="3"/>
  </si>
  <si>
    <t>エラーメッセー用フラグ</t>
    <rPh sb="7" eb="8">
      <t>ヨウ</t>
    </rPh>
    <phoneticPr fontId="3"/>
  </si>
  <si>
    <t>■最終チェックシート</t>
    <rPh sb="1" eb="3">
      <t>サイシュウ</t>
    </rPh>
    <phoneticPr fontId="17"/>
  </si>
  <si>
    <t>ご回答状況の確認用にご活用ください。
判定が「NG」となっている設問は、「要確認」の内容をご確認頂き、各設問の回答欄に追記・修正ください。
回答を追記・修正してもNGとなってしまう場合は理由をご記入ください。
ただし、入力の仕方によってはNGが残ってしまう場合もありますので、その点ご了承ください。</t>
    <phoneticPr fontId="17"/>
  </si>
  <si>
    <t>判定</t>
    <rPh sb="0" eb="2">
      <t>ハンテイ</t>
    </rPh>
    <phoneticPr fontId="17"/>
  </si>
  <si>
    <t>要確認</t>
    <rPh sb="0" eb="1">
      <t>ヨウ</t>
    </rPh>
    <rPh sb="1" eb="3">
      <t>カクニン</t>
    </rPh>
    <phoneticPr fontId="17"/>
  </si>
  <si>
    <t>修正不可の理由</t>
    <rPh sb="0" eb="2">
      <t>シュウセイ</t>
    </rPh>
    <rPh sb="2" eb="4">
      <t>フカ</t>
    </rPh>
    <rPh sb="5" eb="7">
      <t>リユウ</t>
    </rPh>
    <phoneticPr fontId="17"/>
  </si>
  <si>
    <t>貴会社名 / 事業所名</t>
    <rPh sb="0" eb="1">
      <t>タカシ</t>
    </rPh>
    <rPh sb="1" eb="4">
      <t>カイシャメイ</t>
    </rPh>
    <rPh sb="7" eb="10">
      <t>ジギョウショ</t>
    </rPh>
    <rPh sb="10" eb="11">
      <t>メイ</t>
    </rPh>
    <phoneticPr fontId="2"/>
  </si>
  <si>
    <t>【貴社の事業形態】</t>
    <phoneticPr fontId="2"/>
  </si>
  <si>
    <t>発電事業者が太陽光パネルの取り外し工事の発注者として解体・撤去事業者等と直接契約し、貴社は実務上の連絡・調整、現場立会い、工程調整等を行った</t>
    <phoneticPr fontId="2"/>
  </si>
  <si>
    <t>貴社が発電事業者から太陽光パネルの取り外し工事を受託し、解体・撤去事業者又は協力会社等に外注・再委託して管理した</t>
    <phoneticPr fontId="2"/>
  </si>
  <si>
    <t>貴社が発電事業者から太陽光パネルの取り外し工事を受託し、貴社又はグループ会社が取り外し作業を実施した</t>
    <phoneticPr fontId="2"/>
  </si>
  <si>
    <t>太陽光パネルの取り外しに関する経験</t>
    <phoneticPr fontId="2"/>
  </si>
  <si>
    <t>廃棄・リサイクルプロセスに関する経験</t>
    <phoneticPr fontId="2"/>
  </si>
  <si>
    <t>12.</t>
  </si>
  <si>
    <t>13.</t>
  </si>
  <si>
    <t xml:space="preserve"> 貴社又は貴社グループが保有・運営する太陽光発電所において、発電事業者として廃棄・リサイクルを行った</t>
    <phoneticPr fontId="2"/>
  </si>
  <si>
    <t>他者が保有する事業終了・リパワリング等を予定している太陽光発電所について、貴社が所有権を取得する等して、自社の案件として廃棄・リサイクルを行った</t>
    <phoneticPr fontId="2"/>
  </si>
  <si>
    <t>発電事業者が廃棄物の処理先・引渡先と直接廃棄物処理委託契約を締結し、貴社は実務上の連絡・調整、資料授受、搬入日程調整等を行った</t>
    <phoneticPr fontId="2"/>
  </si>
  <si>
    <t>発電事業者が解体・撤去事業者に廃棄・リサイクル対応まで一括して発注し、貴社は実務上の連絡・調整を行った</t>
    <phoneticPr fontId="2"/>
  </si>
  <si>
    <t>上記7.～10.に該当する経験はなく、今後も実施予定はない</t>
    <phoneticPr fontId="2"/>
  </si>
  <si>
    <t>上記1.～3.に該当する経験はなく、今後も実施予定はない</t>
    <phoneticPr fontId="2"/>
  </si>
  <si>
    <t>【解体・撤去全般】</t>
    <phoneticPr fontId="2"/>
  </si>
  <si>
    <t>問1</t>
    <rPh sb="0" eb="1">
      <t>トイ</t>
    </rPh>
    <phoneticPr fontId="2"/>
  </si>
  <si>
    <t>単純破砕事業者へ引渡し</t>
  </si>
  <si>
    <t>リユース事業者へ引渡し</t>
  </si>
  <si>
    <t>最終処分事業者へ直接引渡し</t>
  </si>
  <si>
    <t>災害等によるもの</t>
  </si>
  <si>
    <t>単純破砕事業者へ引渡し</t>
    <phoneticPr fontId="2"/>
  </si>
  <si>
    <t>その他・処理先不明（以下に引渡し先や把握内容を記入）</t>
    <phoneticPr fontId="2"/>
  </si>
  <si>
    <t>事業者名</t>
    <rPh sb="0" eb="4">
      <t>ジギョウシャメイ</t>
    </rPh>
    <phoneticPr fontId="2"/>
  </si>
  <si>
    <t>問2-4</t>
    <rPh sb="0" eb="1">
      <t>トイ</t>
    </rPh>
    <phoneticPr fontId="2"/>
  </si>
  <si>
    <t>問2-5</t>
    <rPh sb="0" eb="1">
      <t>トイ</t>
    </rPh>
    <phoneticPr fontId="2"/>
  </si>
  <si>
    <t>問2-7</t>
    <rPh sb="0" eb="1">
      <t>トイ</t>
    </rPh>
    <phoneticPr fontId="2"/>
  </si>
  <si>
    <t>問2-8</t>
    <rPh sb="0" eb="1">
      <t>トイ</t>
    </rPh>
    <phoneticPr fontId="2"/>
  </si>
  <si>
    <t>問2-9</t>
    <rPh sb="0" eb="1">
      <t>トイ</t>
    </rPh>
    <phoneticPr fontId="2"/>
  </si>
  <si>
    <t>問2-10</t>
    <rPh sb="0" eb="1">
      <t>トイ</t>
    </rPh>
    <phoneticPr fontId="2"/>
  </si>
  <si>
    <t>【収集・運搬】</t>
    <phoneticPr fontId="2"/>
  </si>
  <si>
    <t>問2-11</t>
    <rPh sb="0" eb="1">
      <t>トイ</t>
    </rPh>
    <phoneticPr fontId="2"/>
  </si>
  <si>
    <t>自社で収集・運搬している</t>
    <phoneticPr fontId="2"/>
  </si>
  <si>
    <t>外部の収集運搬事業者に委託している</t>
    <phoneticPr fontId="2"/>
  </si>
  <si>
    <t>案件により自社実施と外部委託の両方がある</t>
    <phoneticPr fontId="2"/>
  </si>
  <si>
    <t>収集・運搬には関与していない</t>
    <phoneticPr fontId="2"/>
  </si>
  <si>
    <t>ご回答いただきたい設問</t>
    <phoneticPr fontId="2"/>
  </si>
  <si>
    <t>貴社で保有される発電所について、「発電事業者向けアンケート」へのご協力をお願いいたします</t>
    <phoneticPr fontId="2"/>
  </si>
  <si>
    <t>発電所の事業終了に伴い、1,000枚以上の太陽光パネルについて、廃棄・リサイクルを行った</t>
  </si>
  <si>
    <t>発電所の事業終了に伴い、1,000枚未満の太陽光パネルについて、廃棄・リサイクルを行った</t>
  </si>
  <si>
    <t>リパワリングの実施に伴い、1,000枚以上の太陽光パネルについて、廃棄・リサイクルを行った</t>
  </si>
  <si>
    <t>リパワリングの実施に伴い、1,000枚未満の太陽光パネルについて、廃棄・リサイクルを行った</t>
  </si>
  <si>
    <t>災害等により、1,000枚以上の太陽光パネルについて、廃棄・リサイクルを行った</t>
  </si>
  <si>
    <t>災害等により、1,000枚未満の太陽光パネルについて、廃棄・リサイクルを行った</t>
  </si>
  <si>
    <t>落雷や落石、出力低下等により、太陽光パネルの廃棄・リサイクルを行った</t>
  </si>
  <si>
    <t>発電所全体を解体・撤去したことのある方に伺います。その際に結んだ契約について、どのような契約形態（契約者、契約する事業者の数、事業者との契約本数、撤去後の太陽光パネルの処理方法に関する制約等）となるか教えてください。その契約形態を選択する理由があれば、あわせて記入してください。（自由記述）</t>
    <phoneticPr fontId="2"/>
  </si>
  <si>
    <t>（例1：解体・撤去事業者1者と当社で契約を結ぶ。解体・撤去に時間がかかるため、工事の発注は複数の契約に分ける。リサイクルが確実に行われたことを確認したいため、撤去後の太陽光パネルの処理方法や処理結果を報告することを契約内容に含める。）
（例2：解体・撤去事業者1者と発電事業者が1件の契約を結ぶ。当社は具体の解体・撤去には関与しない）
（例3：契約先となる事業者や契約形態については把握していない。）</t>
    <phoneticPr fontId="2"/>
  </si>
  <si>
    <t>8.</t>
    <phoneticPr fontId="2"/>
  </si>
  <si>
    <t>発電事業者が判断するものであり、自社は関わっていないため回答できない</t>
  </si>
  <si>
    <t>土地契約の終了により、設備を継続利用できないため</t>
  </si>
  <si>
    <t>固定価格買取制度の買取期間終了による売電収入の低下により事業継続が困難なため</t>
  </si>
  <si>
    <t>設備の老朽化・故障により、発電効率が低下する又は発電の実施が困難で継続利用が難しいため</t>
  </si>
  <si>
    <t>自治体、地域住民等から撤去を求められる可能性があるため</t>
  </si>
  <si>
    <t>維持管理費用、保険料、修繕費等の負担が大きいため</t>
  </si>
  <si>
    <t>継続利用のための契約・手続が難しいため</t>
  </si>
  <si>
    <t>CIS系</t>
  </si>
  <si>
    <t>CdTe系</t>
  </si>
  <si>
    <t>ペロブスカイト系</t>
  </si>
  <si>
    <t>その他薄膜系</t>
  </si>
  <si>
    <t>種類不明</t>
  </si>
  <si>
    <t>シリコン系以外は使用実績がない</t>
  </si>
  <si>
    <t>問4（ⅰ） 解体・撤去の実施状況、基本情報</t>
    <phoneticPr fontId="2"/>
  </si>
  <si>
    <t>問4-1</t>
    <rPh sb="0" eb="1">
      <t>トイ</t>
    </rPh>
    <phoneticPr fontId="2"/>
  </si>
  <si>
    <t>解体・撤去事業者と直接契約している</t>
  </si>
  <si>
    <t>大手建設会社や大規模事業の主幹業者と契約している（解体・撤去事業者は下請けとして大手建設会社等と契約）</t>
  </si>
  <si>
    <t>自社で解体・撤去している</t>
  </si>
  <si>
    <t>発電事業者が解体・撤去事業者あるいは主幹業者と契約している</t>
  </si>
  <si>
    <t>問4（ⅱ） 解体・撤去および排出実態</t>
    <phoneticPr fontId="2"/>
  </si>
  <si>
    <t>本調査における「災害等」とは、地震、台風、豪雨、豪雪、落雷等の異常な自然現象、事故または火災等を指します。通常の積雪、鳥獣被害は含みません。</t>
    <phoneticPr fontId="2"/>
  </si>
  <si>
    <t>取り外しまたは解体・撤去を依頼／自社で実施</t>
    <phoneticPr fontId="2"/>
  </si>
  <si>
    <t>うち、メガソーラーなどの大規模（1MW以上）</t>
    <phoneticPr fontId="2"/>
  </si>
  <si>
    <t>うち、災害等によるもの</t>
    <phoneticPr fontId="2"/>
  </si>
  <si>
    <t>平地に設置された太陽光パネル</t>
    <phoneticPr fontId="2"/>
  </si>
  <si>
    <t>使用終了後第三者による事業継続を意図して所有権を移転した（処分方法は不明）</t>
    <phoneticPr fontId="2"/>
  </si>
  <si>
    <t>使用終了後第三者による事業継続を意図せずに所有権を移転した（処分方法は不明）</t>
    <phoneticPr fontId="2"/>
  </si>
  <si>
    <t>問4-2</t>
    <rPh sb="0" eb="1">
      <t>トイ</t>
    </rPh>
    <phoneticPr fontId="2"/>
  </si>
  <si>
    <t>問4-3</t>
    <rPh sb="0" eb="1">
      <t>トイ</t>
    </rPh>
    <phoneticPr fontId="2"/>
  </si>
  <si>
    <t>設置時期</t>
    <rPh sb="0" eb="4">
      <t>セッチジキ</t>
    </rPh>
    <phoneticPr fontId="2"/>
  </si>
  <si>
    <t>2025年度中に故障・破損により交換・撤去した枚数</t>
    <rPh sb="4" eb="7">
      <t>ネンドチュウ</t>
    </rPh>
    <rPh sb="8" eb="10">
      <t>コショウ</t>
    </rPh>
    <rPh sb="11" eb="13">
      <t>ハソン</t>
    </rPh>
    <rPh sb="16" eb="18">
      <t>コウカン</t>
    </rPh>
    <rPh sb="19" eb="21">
      <t>テッキョ</t>
    </rPh>
    <rPh sb="23" eb="25">
      <t>マイスウ</t>
    </rPh>
    <phoneticPr fontId="2"/>
  </si>
  <si>
    <t>（西暦）</t>
    <phoneticPr fontId="2"/>
  </si>
  <si>
    <t>不明</t>
    <rPh sb="0" eb="1">
      <t>フメイ</t>
    </rPh>
    <phoneticPr fontId="2"/>
  </si>
  <si>
    <t>問4-4</t>
    <rPh sb="0" eb="1">
      <t>トイ</t>
    </rPh>
    <phoneticPr fontId="2"/>
  </si>
  <si>
    <t>アルミフレームを取り外した</t>
    <phoneticPr fontId="2"/>
  </si>
  <si>
    <t>アルミフレームを取り外していない</t>
    <phoneticPr fontId="2"/>
  </si>
  <si>
    <t>国内での
リユース</t>
    <rPh sb="0" eb="2">
      <t>コクナイ</t>
    </rPh>
    <phoneticPr fontId="2"/>
  </si>
  <si>
    <t>海外での
リユース</t>
    <rPh sb="0" eb="2">
      <t>カイガイ</t>
    </rPh>
    <phoneticPr fontId="2"/>
  </si>
  <si>
    <t>偶発的な故障・破損によるもの（災害等によるものを除く）</t>
    <phoneticPr fontId="2"/>
  </si>
  <si>
    <t>災害等によるもの</t>
    <phoneticPr fontId="2"/>
  </si>
  <si>
    <t>FIT買取期間終了によるもの</t>
    <phoneticPr fontId="2"/>
  </si>
  <si>
    <t>パワーコンディショナ、架台、ケーブル等の周辺機器の交換・更新に伴うもの</t>
    <phoneticPr fontId="2"/>
  </si>
  <si>
    <t>太陽光パネルの出力低下・劣化によるもの</t>
    <phoneticPr fontId="2"/>
  </si>
  <si>
    <t>発電出力向上、設備更新を目的とするもの</t>
    <phoneticPr fontId="2"/>
  </si>
  <si>
    <t>新古品・在庫品の整理、売却、処分によるもの</t>
    <phoneticPr fontId="2"/>
  </si>
  <si>
    <t>理由不明</t>
    <phoneticPr fontId="2"/>
  </si>
  <si>
    <t>発電所の廃止（FIT買取期間終了によるものを除く）、土地利用の変更、土地売却、開発計画等によるもの</t>
    <phoneticPr fontId="2"/>
  </si>
  <si>
    <t>問4-5</t>
    <rPh sb="0" eb="1">
      <t>トイ</t>
    </rPh>
    <phoneticPr fontId="2"/>
  </si>
  <si>
    <t>問4-6</t>
    <rPh sb="0" eb="1">
      <t>トイ</t>
    </rPh>
    <phoneticPr fontId="2"/>
  </si>
  <si>
    <t>最大案件の排出枚数</t>
    <phoneticPr fontId="2"/>
  </si>
  <si>
    <t>枚</t>
  </si>
  <si>
    <t>最大案件の排出重量</t>
    <phoneticPr fontId="2"/>
  </si>
  <si>
    <t>kg</t>
  </si>
  <si>
    <t>当該案件の設備容量</t>
    <phoneticPr fontId="2"/>
  </si>
  <si>
    <t>kW</t>
  </si>
  <si>
    <t>太陽光パネルの設置場所において取り外し作業着手から排出完了までにかかった期間  </t>
    <phoneticPr fontId="2"/>
  </si>
  <si>
    <t>日間</t>
    <rPh sb="0" eb="1">
      <t>ニチ</t>
    </rPh>
    <rPh sb="1" eb="2">
      <t>アイダ</t>
    </rPh>
    <phoneticPr fontId="2"/>
  </si>
  <si>
    <t>偶発的な故障・破損によるもの（災害等によるものを除く）</t>
  </si>
  <si>
    <t>FIT買取期間終了によるもの</t>
  </si>
  <si>
    <t>パワーコンディショナ、架台、ケーブル等の周辺機器の交換・更新に伴うもの</t>
  </si>
  <si>
    <t>太陽光パネルの出力低下・劣化によるもの</t>
  </si>
  <si>
    <t>発電出力向上、設備更新を目的とするもの</t>
  </si>
  <si>
    <t>新古品・在庫品の整理、売却、処分によるもの</t>
  </si>
  <si>
    <t>理由不明</t>
  </si>
  <si>
    <t>２番目に排出量が大きかった案件の排出重量</t>
    <phoneticPr fontId="2"/>
  </si>
  <si>
    <t>３番目に排出量が大きかった案件の排出重量</t>
    <phoneticPr fontId="2"/>
  </si>
  <si>
    <t>２番目に排出量が大きかった案件の排出枚数</t>
    <rPh sb="1" eb="3">
      <t>バンメ</t>
    </rPh>
    <rPh sb="4" eb="6">
      <t>ハイシュツ</t>
    </rPh>
    <rPh sb="6" eb="7">
      <t>リョウ</t>
    </rPh>
    <rPh sb="8" eb="9">
      <t>オオ</t>
    </rPh>
    <rPh sb="13" eb="15">
      <t>アンケン</t>
    </rPh>
    <phoneticPr fontId="2"/>
  </si>
  <si>
    <t>３番目に排出量が大きかった案件の排出枚数</t>
    <rPh sb="1" eb="3">
      <t>バンメ</t>
    </rPh>
    <rPh sb="4" eb="6">
      <t>ハイシュツ</t>
    </rPh>
    <rPh sb="6" eb="7">
      <t>リョウ</t>
    </rPh>
    <rPh sb="8" eb="9">
      <t>オオ</t>
    </rPh>
    <rPh sb="13" eb="15">
      <t>アンケン</t>
    </rPh>
    <phoneticPr fontId="2"/>
  </si>
  <si>
    <t>問4（ⅲ） 排出後の取扱い・処理ルート</t>
    <phoneticPr fontId="2"/>
  </si>
  <si>
    <t>問4-8</t>
    <rPh sb="0" eb="1">
      <t>トイ</t>
    </rPh>
    <phoneticPr fontId="2"/>
  </si>
  <si>
    <r>
      <t>実績がある</t>
    </r>
    <r>
      <rPr>
        <b/>
        <u/>
        <sz val="11"/>
        <rFont val="Meiryo UI"/>
        <family val="3"/>
        <charset val="128"/>
      </rPr>
      <t>→問2-2に進んでください</t>
    </r>
    <phoneticPr fontId="2"/>
  </si>
  <si>
    <r>
      <t>実績がない</t>
    </r>
    <r>
      <rPr>
        <b/>
        <u/>
        <sz val="11"/>
        <color rgb="FF000000"/>
        <rFont val="Meiryo UI"/>
        <family val="3"/>
        <charset val="128"/>
      </rPr>
      <t>→問2-4に進んでください</t>
    </r>
    <phoneticPr fontId="2"/>
  </si>
  <si>
    <r>
      <t>2025年度（令和７年度）に、太陽光パネルの取り外しに携わった実績はありますか。</t>
    </r>
    <r>
      <rPr>
        <b/>
        <u/>
        <sz val="11"/>
        <rFont val="Meiryo UI"/>
        <family val="3"/>
        <charset val="128"/>
      </rPr>
      <t>該当するものを「ひとつ」</t>
    </r>
    <r>
      <rPr>
        <b/>
        <sz val="11"/>
        <rFont val="Meiryo UI"/>
        <family val="3"/>
        <charset val="128"/>
      </rPr>
      <t>選んでください。</t>
    </r>
    <phoneticPr fontId="2"/>
  </si>
  <si>
    <r>
      <t>貴社は、取り外した太陽光パネルの収集・運搬を主にどのように実施していますか。</t>
    </r>
    <r>
      <rPr>
        <b/>
        <u/>
        <sz val="11"/>
        <rFont val="Meiryo UI"/>
        <family val="3"/>
        <charset val="128"/>
      </rPr>
      <t>該当するものを「ひとつ」</t>
    </r>
    <r>
      <rPr>
        <b/>
        <sz val="11"/>
        <rFont val="Meiryo UI"/>
        <family val="3"/>
        <charset val="128"/>
      </rPr>
      <t>選んでください。</t>
    </r>
    <phoneticPr fontId="2"/>
  </si>
  <si>
    <t>保管したことはない・分からない</t>
    <phoneticPr fontId="2"/>
  </si>
  <si>
    <t>保管したことがある</t>
    <phoneticPr fontId="2"/>
  </si>
  <si>
    <t>問4-9</t>
    <rPh sb="0" eb="1">
      <t>トイ</t>
    </rPh>
    <phoneticPr fontId="2"/>
  </si>
  <si>
    <t>発電事業者が検討しているため、どのように決定しているかわからない</t>
    <phoneticPr fontId="2"/>
  </si>
  <si>
    <r>
      <t>処理先（搬出先）をあらかじめ指定している。</t>
    </r>
    <r>
      <rPr>
        <b/>
        <u/>
        <sz val="11"/>
        <rFont val="Meiryo UI"/>
        <family val="3"/>
        <charset val="128"/>
      </rPr>
      <t>→問4-10に進んでください</t>
    </r>
    <phoneticPr fontId="2"/>
  </si>
  <si>
    <t>貴社又は顧客である発電事業者との取引実績を有する事業者を選定している。</t>
    <phoneticPr fontId="2"/>
  </si>
  <si>
    <t>問4-11</t>
    <rPh sb="0" eb="1">
      <t>トイ</t>
    </rPh>
    <phoneticPr fontId="2"/>
  </si>
  <si>
    <t>【リユース・リサイクル関係】</t>
    <phoneticPr fontId="2"/>
  </si>
  <si>
    <t>10.</t>
    <phoneticPr fontId="2"/>
  </si>
  <si>
    <t>問5-1</t>
    <rPh sb="0" eb="1">
      <t>トイ</t>
    </rPh>
    <phoneticPr fontId="2"/>
  </si>
  <si>
    <r>
      <t>排出した太陽光パネルをリユースすることを検討しましたか。</t>
    </r>
    <r>
      <rPr>
        <b/>
        <u/>
        <sz val="11"/>
        <rFont val="Meiryo UI"/>
        <family val="3"/>
        <charset val="128"/>
      </rPr>
      <t>該当するものを「ひとつ」</t>
    </r>
    <r>
      <rPr>
        <b/>
        <sz val="11"/>
        <rFont val="Meiryo UI"/>
        <family val="3"/>
        <charset val="128"/>
      </rPr>
      <t>選んでください。</t>
    </r>
    <phoneticPr fontId="2"/>
  </si>
  <si>
    <r>
      <t>リユースに回すことを検討したが実施しなかった。</t>
    </r>
    <r>
      <rPr>
        <b/>
        <u/>
        <sz val="11"/>
        <rFont val="Meiryo UI"/>
        <family val="3"/>
        <charset val="128"/>
      </rPr>
      <t>→問5-3に進んでください</t>
    </r>
    <phoneticPr fontId="2"/>
  </si>
  <si>
    <r>
      <t>リユースに回すことを検討しなかった。あるいは、発電事業者の指示に従ったため、検討したかどうか把握していない。</t>
    </r>
    <r>
      <rPr>
        <b/>
        <u/>
        <sz val="11"/>
        <rFont val="Meiryo UI"/>
        <family val="3"/>
        <charset val="128"/>
      </rPr>
      <t>→問5-4に進んでください</t>
    </r>
    <phoneticPr fontId="2"/>
  </si>
  <si>
    <t>問5-2</t>
    <rPh sb="0" eb="1">
      <t>トイ</t>
    </rPh>
    <phoneticPr fontId="2"/>
  </si>
  <si>
    <t>リユース事業者</t>
  </si>
  <si>
    <t>発電事業者</t>
  </si>
  <si>
    <t>EPC事業者</t>
  </si>
  <si>
    <t>輸出事業者（海外向け）</t>
  </si>
  <si>
    <t>リユースプラットフォーム（オンライン売買）</t>
  </si>
  <si>
    <t>自社別案件での再利用</t>
  </si>
  <si>
    <t>レンタル・リース事業者</t>
  </si>
  <si>
    <t>部材単位での転売（パネル、PCSなど個別販売）</t>
  </si>
  <si>
    <t>9.</t>
    <phoneticPr fontId="2"/>
  </si>
  <si>
    <t>中古市場での需要や売却先が不透明であった</t>
  </si>
  <si>
    <t>品質保証や性能劣化の懸念があり販売できないと判断したため</t>
  </si>
  <si>
    <t>有価で売却できず、引き渡しに費用がかかるため</t>
  </si>
  <si>
    <t>取り外し・選別・保管等のコストが高い</t>
  </si>
  <si>
    <t>輸送コストや物流手配が負担であった</t>
  </si>
  <si>
    <t>数量がまとまらず商流に乗らなかった</t>
  </si>
  <si>
    <t>契約上（PPAやリース等）、第三者売却が制限されていた</t>
  </si>
  <si>
    <t>リユースに関する情報やノウハウが不足していた</t>
  </si>
  <si>
    <t>廃棄処理の方が手続き的に容易だった</t>
  </si>
  <si>
    <t>問5-3</t>
    <rPh sb="0" eb="1">
      <t>トイ</t>
    </rPh>
    <phoneticPr fontId="2"/>
  </si>
  <si>
    <t>解体・撤去事業者を通じて実施した</t>
    <phoneticPr fontId="2"/>
  </si>
  <si>
    <t>リユースに回すこととしたため</t>
    <phoneticPr fontId="2"/>
  </si>
  <si>
    <t>通常の廃棄処理と比較して費用がかかるため</t>
    <phoneticPr fontId="2"/>
  </si>
  <si>
    <t>適切な処理を行う事業者が近隣に見つからなかったため</t>
    <phoneticPr fontId="2"/>
  </si>
  <si>
    <t>数量がまとまらず商流に乗らなかったため</t>
    <phoneticPr fontId="2"/>
  </si>
  <si>
    <t>廃棄処理の方が手続き的に容易だったため</t>
    <phoneticPr fontId="2"/>
  </si>
  <si>
    <t>受入対象外のパネル種類・大きさであったため</t>
    <phoneticPr fontId="2"/>
  </si>
  <si>
    <t>受入依頼した太陽光パネルの物量が少なすぎたため</t>
    <phoneticPr fontId="2"/>
  </si>
  <si>
    <t>受入依頼した太陽光パネルの物量が大きすぎたため</t>
    <phoneticPr fontId="2"/>
  </si>
  <si>
    <t>受入を拒否されたことはない</t>
    <phoneticPr fontId="2"/>
  </si>
  <si>
    <t>問5-4</t>
    <rPh sb="0" eb="1">
      <t>トイ</t>
    </rPh>
    <phoneticPr fontId="2"/>
  </si>
  <si>
    <t>当初から廃棄・リサイクル前提で計画していたため</t>
  </si>
  <si>
    <t>リユース可能性について認識・検討の機会がなかった</t>
  </si>
  <si>
    <t>設備の老朽化・劣化・破損等により、再利用できないと判断したため</t>
  </si>
  <si>
    <t>撤去スケジュールが優先され、検討する時間がなかった</t>
  </si>
  <si>
    <t>社内ルールや方針でリユースが想定されていない</t>
  </si>
  <si>
    <t>品質保証やトレーサビリティに懸念があった</t>
  </si>
  <si>
    <t>売却先・買取先の情報がなかった</t>
  </si>
  <si>
    <t>逆有償取引になるため</t>
  </si>
  <si>
    <t>経済合理性がないと判断した</t>
  </si>
  <si>
    <t>手続きや契約が煩雑であると感じた</t>
  </si>
  <si>
    <t>発電事業者の指示に従ったため、検討したかどうか把握していない</t>
    <phoneticPr fontId="2"/>
  </si>
  <si>
    <t>12.</t>
    <phoneticPr fontId="2"/>
  </si>
  <si>
    <t>問5-5</t>
    <rPh sb="0" eb="1">
      <t>トイ</t>
    </rPh>
    <phoneticPr fontId="2"/>
  </si>
  <si>
    <t>問5-6</t>
    <rPh sb="0" eb="1">
      <t>トイ</t>
    </rPh>
    <phoneticPr fontId="2"/>
  </si>
  <si>
    <t>問5-7</t>
    <rPh sb="0" eb="1">
      <t>トイ</t>
    </rPh>
    <phoneticPr fontId="2"/>
  </si>
  <si>
    <t>問5-8</t>
    <rPh sb="0" eb="1">
      <t>トイ</t>
    </rPh>
    <phoneticPr fontId="2"/>
  </si>
  <si>
    <t>当初から廃棄またはアルミフレームのみ回収する前提で計画していたため</t>
  </si>
  <si>
    <t>当初からリユース前提で計画していたため</t>
  </si>
  <si>
    <t>ガラス等、アルミフレーム以外をリサイクルする可能性について認識・検討の機会がなかったため</t>
  </si>
  <si>
    <t>撤去スケジュールが優先され、検討する時間がなかったため</t>
  </si>
  <si>
    <t>近隣で、ガラス等アルミフレーム以外もリサイクルできる事業者がみつからなかったため</t>
  </si>
  <si>
    <t>手続きや契約が煩雑であると感じたため</t>
  </si>
  <si>
    <t>問5-9</t>
    <rPh sb="0" eb="1">
      <t>トイ</t>
    </rPh>
    <phoneticPr fontId="2"/>
  </si>
  <si>
    <t>【リパワリング】</t>
    <phoneticPr fontId="2"/>
  </si>
  <si>
    <t>問6-1</t>
    <rPh sb="0" eb="1">
      <t>トイ</t>
    </rPh>
    <phoneticPr fontId="2"/>
  </si>
  <si>
    <t>はい</t>
    <phoneticPr fontId="2"/>
  </si>
  <si>
    <t>いいえ</t>
    <phoneticPr fontId="2"/>
  </si>
  <si>
    <r>
      <t>発電性能の劣化または設備不具合について、どのような方法で把握していますか。</t>
    </r>
    <r>
      <rPr>
        <b/>
        <u/>
        <sz val="11"/>
        <rFont val="Meiryo UI"/>
        <family val="3"/>
        <charset val="128"/>
      </rPr>
      <t>該当するものを「すべて」</t>
    </r>
    <r>
      <rPr>
        <b/>
        <sz val="11"/>
        <rFont val="Meiryo UI"/>
        <family val="3"/>
        <charset val="128"/>
      </rPr>
      <t>選んでください。（複数回答可）</t>
    </r>
    <phoneticPr fontId="2"/>
  </si>
  <si>
    <t>発電量実績や売電収入の推移により把握している</t>
    <phoneticPr fontId="2"/>
  </si>
  <si>
    <r>
      <t>本調査では、既設の太陽光発電設備について、発電性能の維持・向上、長期安定稼働、収益性改善等を目的として、太陽光パネル、パワーコンディショナ、架台、配線・接続箱、監視装置等の主要設備を更新・交換・増設・最適化することを「リパワリング」とします。
なお、単なる日常的な点検、清掃、軽微な修繕のみは含みませんが、故障対応や性能劣化対応に伴う主要設備の交換は含みます。
リパワリングについて、どの程度認識していますか。</t>
    </r>
    <r>
      <rPr>
        <b/>
        <u/>
        <sz val="11"/>
        <rFont val="Meiryo UI"/>
        <family val="3"/>
        <charset val="128"/>
      </rPr>
      <t>該当するものを「ひとつ」</t>
    </r>
    <r>
      <rPr>
        <b/>
        <sz val="11"/>
        <rFont val="Meiryo UI"/>
        <family val="3"/>
        <charset val="128"/>
      </rPr>
      <t>選んでください。</t>
    </r>
    <phoneticPr fontId="2"/>
  </si>
  <si>
    <t>実施した</t>
    <phoneticPr fontId="2"/>
  </si>
  <si>
    <t>具体的に検討したが、実施していない</t>
    <phoneticPr fontId="2"/>
  </si>
  <si>
    <t>情報収集・概算検討のみ行った</t>
    <phoneticPr fontId="2"/>
  </si>
  <si>
    <t>検討していない</t>
    <phoneticPr fontId="2"/>
  </si>
  <si>
    <r>
      <t>貴社が管理、保有又は運営する太陽光発電設備について、発電性能の劣化を定量的に把握していますか。</t>
    </r>
    <r>
      <rPr>
        <b/>
        <u/>
        <sz val="11"/>
        <rFont val="Meiryo UI"/>
        <family val="3"/>
        <charset val="128"/>
      </rPr>
      <t>該当するものを「ひとつ」</t>
    </r>
    <r>
      <rPr>
        <b/>
        <sz val="11"/>
        <rFont val="Meiryo UI"/>
        <family val="3"/>
        <charset val="128"/>
      </rPr>
      <t>選んでください。</t>
    </r>
    <phoneticPr fontId="2"/>
  </si>
  <si>
    <t>問6-2</t>
    <rPh sb="0" eb="1">
      <t>トイ</t>
    </rPh>
    <phoneticPr fontId="2"/>
  </si>
  <si>
    <t>遠隔監視システムやモニタリングデータにより把握している</t>
  </si>
  <si>
    <t>自社での現地確認により把握している</t>
  </si>
  <si>
    <t>必要に応じて専門的な検査・診断を実施している</t>
  </si>
  <si>
    <t>故障や異常が発生した場合にのみ確認している</t>
  </si>
  <si>
    <t>特に把握していない</t>
  </si>
  <si>
    <t>分からない</t>
  </si>
  <si>
    <t>問6-3</t>
    <rPh sb="0" eb="1">
      <t>トイ</t>
    </rPh>
    <phoneticPr fontId="2"/>
  </si>
  <si>
    <t>問6-4</t>
    <rPh sb="0" eb="1">
      <t>トイ</t>
    </rPh>
    <phoneticPr fontId="2"/>
  </si>
  <si>
    <t>現在まで
（2025年度を含む）</t>
    <rPh sb="10" eb="12">
      <t>ネンド</t>
    </rPh>
    <phoneticPr fontId="2"/>
  </si>
  <si>
    <t>上記1.～3.に該当する経験はないが、今後は検討したい</t>
    <phoneticPr fontId="2"/>
  </si>
  <si>
    <t>解体・撤去現場の近隣で、太陽光パネルの処理を行っている事業者を選定している。</t>
    <phoneticPr fontId="2"/>
  </si>
  <si>
    <t>このシートでは、問1で8.と回答した事例について、教えてください。</t>
    <phoneticPr fontId="2"/>
  </si>
  <si>
    <t>GaAｓ系</t>
    <phoneticPr fontId="2"/>
  </si>
  <si>
    <t>1.または２.とお答えの場合、差し支えなければ具体的な契約先（1.の場合は解体・撤去事業者、2.の場合は契約先の事業者）を記入してください。</t>
    <phoneticPr fontId="2"/>
  </si>
  <si>
    <t>うち、2025年度の件数
（数値を記入）</t>
    <phoneticPr fontId="2"/>
  </si>
  <si>
    <t>現在までの経験の有無
（〇を記入）</t>
    <phoneticPr fontId="2"/>
  </si>
  <si>
    <t>不明</t>
    <rPh sb="0" eb="2">
      <t>フメイ</t>
    </rPh>
    <phoneticPr fontId="2"/>
  </si>
  <si>
    <t>問4-7</t>
    <rPh sb="0" eb="1">
      <t>トイ</t>
    </rPh>
    <phoneticPr fontId="2"/>
  </si>
  <si>
    <r>
      <t>排出理由（最も</t>
    </r>
    <r>
      <rPr>
        <b/>
        <u/>
        <sz val="11"/>
        <color theme="1"/>
        <rFont val="Meiryo UI"/>
        <family val="3"/>
        <charset val="128"/>
      </rPr>
      <t>該当するものを「ひとつ」</t>
    </r>
    <r>
      <rPr>
        <b/>
        <sz val="11"/>
        <color theme="1"/>
        <rFont val="Meiryo UI"/>
        <family val="3"/>
        <charset val="128"/>
      </rPr>
      <t>選んでください。）</t>
    </r>
    <phoneticPr fontId="2"/>
  </si>
  <si>
    <r>
      <t>解体・撤去または交換等により発生した太陽光パネルについて、貴社が管理をして保管したことはありますか。顧客である発電事業者が保管した太陽光パネルを管理した場合は「2.保管したことはない・わからない」を選択ください。</t>
    </r>
    <r>
      <rPr>
        <b/>
        <u/>
        <sz val="11"/>
        <rFont val="Meiryo UI"/>
        <family val="3"/>
        <charset val="128"/>
      </rPr>
      <t>該当するものを「ひとつ」</t>
    </r>
    <r>
      <rPr>
        <b/>
        <sz val="11"/>
        <rFont val="Meiryo UI"/>
        <family val="3"/>
        <charset val="128"/>
      </rPr>
      <t>選んでください。</t>
    </r>
    <phoneticPr fontId="2"/>
  </si>
  <si>
    <r>
      <t>排出した太陽光パネルについて、アルミフレームだけでなく、ガラス等も分離・回収してリサイクルすることを検討しましたか。</t>
    </r>
    <r>
      <rPr>
        <b/>
        <u/>
        <sz val="11"/>
        <rFont val="Meiryo UI"/>
        <family val="3"/>
        <charset val="128"/>
      </rPr>
      <t>該当するものを「ひとつ」</t>
    </r>
    <r>
      <rPr>
        <b/>
        <sz val="11"/>
        <rFont val="Meiryo UI"/>
        <family val="3"/>
        <charset val="128"/>
      </rPr>
      <t>選んでください。</t>
    </r>
    <phoneticPr fontId="2"/>
  </si>
  <si>
    <r>
      <t>検討したが実施しなかった。</t>
    </r>
    <r>
      <rPr>
        <b/>
        <u/>
        <sz val="11"/>
        <rFont val="Meiryo UI"/>
        <family val="3"/>
        <charset val="128"/>
      </rPr>
      <t>→問5-7に進んでください</t>
    </r>
    <phoneticPr fontId="2"/>
  </si>
  <si>
    <r>
      <t>検討しなかった。あるいは、発電事業者の指示に従ったため、検討したかどうか把握していない。</t>
    </r>
    <r>
      <rPr>
        <b/>
        <u/>
        <sz val="11"/>
        <rFont val="Meiryo UI"/>
        <family val="3"/>
        <charset val="128"/>
      </rPr>
      <t>→問5-8に進んでください</t>
    </r>
    <phoneticPr fontId="2"/>
  </si>
  <si>
    <r>
      <t>2025年度（令和７年度）に、取り外した太陽光パネルの形態について、</t>
    </r>
    <r>
      <rPr>
        <b/>
        <u/>
        <sz val="11"/>
        <rFont val="Meiryo UI"/>
        <family val="3"/>
        <charset val="128"/>
      </rPr>
      <t>該当するものを「すべて」</t>
    </r>
    <r>
      <rPr>
        <b/>
        <sz val="11"/>
        <rFont val="Meiryo UI"/>
        <family val="3"/>
        <charset val="128"/>
      </rPr>
      <t>選んでください。（複数回答可）</t>
    </r>
    <phoneticPr fontId="2"/>
  </si>
  <si>
    <r>
      <t>問2-5で「2.処理先（搬出先）は、貴社から依頼元に提案のうえ、決定している。」を選んだ場合、依頼元に提案する処理先（処理事業者）について、どのように選定しているか、</t>
    </r>
    <r>
      <rPr>
        <b/>
        <u/>
        <sz val="11"/>
        <rFont val="Meiryo UI"/>
        <family val="3"/>
        <charset val="128"/>
      </rPr>
      <t>該当するものを「すべて」</t>
    </r>
    <r>
      <rPr>
        <b/>
        <sz val="11"/>
        <rFont val="Meiryo UI"/>
        <family val="3"/>
        <charset val="128"/>
      </rPr>
      <t>選んでください。（複数回答可）</t>
    </r>
    <phoneticPr fontId="2"/>
  </si>
  <si>
    <r>
      <t>問2-5で「2.処理先（搬出先）は、貴社から依頼元に提案のうえ、決定している。」を選んだ場合、処理先（処理事業者）の選定にあたり、参考にしている情報（URL等）について、</t>
    </r>
    <r>
      <rPr>
        <b/>
        <u/>
        <sz val="11"/>
        <rFont val="Meiryo UI"/>
        <family val="3"/>
        <charset val="128"/>
      </rPr>
      <t>該当するものを「すべて」</t>
    </r>
    <r>
      <rPr>
        <b/>
        <sz val="11"/>
        <rFont val="Meiryo UI"/>
        <family val="3"/>
        <charset val="128"/>
      </rPr>
      <t>選んでください。（複数回答可）</t>
    </r>
    <phoneticPr fontId="2"/>
  </si>
  <si>
    <r>
      <t>貴社が取り外した太陽光パネルを収集・運搬する際（または収集運搬を依頼する際）の荷姿について、</t>
    </r>
    <r>
      <rPr>
        <b/>
        <u/>
        <sz val="11"/>
        <rFont val="Meiryo UI"/>
        <family val="3"/>
        <charset val="128"/>
      </rPr>
      <t>該当するものを「すべて」</t>
    </r>
    <r>
      <rPr>
        <b/>
        <sz val="11"/>
        <rFont val="Meiryo UI"/>
        <family val="3"/>
        <charset val="128"/>
      </rPr>
      <t>選んでください。（複数回答可）</t>
    </r>
    <phoneticPr fontId="2"/>
  </si>
  <si>
    <r>
      <t>これまでに自社で経験のある太陽光パネルの廃棄・リサイクルについて、</t>
    </r>
    <r>
      <rPr>
        <b/>
        <u/>
        <sz val="11"/>
        <rFont val="Meiryo UI"/>
        <family val="3"/>
        <charset val="128"/>
      </rPr>
      <t>該当するものを「すべて」</t>
    </r>
    <r>
      <rPr>
        <b/>
        <sz val="11"/>
        <rFont val="Meiryo UI"/>
        <family val="3"/>
        <charset val="128"/>
      </rPr>
      <t>選んでください。（複数回答可）</t>
    </r>
    <phoneticPr fontId="2"/>
  </si>
  <si>
    <r>
      <t>これまでに太陽光発電設備を「解体・撤去・処理ルート」に出した際の主な理由について、</t>
    </r>
    <r>
      <rPr>
        <b/>
        <u/>
        <sz val="11"/>
        <rFont val="Meiryo UI"/>
        <family val="3"/>
        <charset val="128"/>
      </rPr>
      <t>該当するものを「すべて」</t>
    </r>
    <r>
      <rPr>
        <b/>
        <sz val="11"/>
        <rFont val="Meiryo UI"/>
        <family val="3"/>
        <charset val="128"/>
      </rPr>
      <t>選んでください。（複数回答可）</t>
    </r>
    <phoneticPr fontId="2"/>
  </si>
  <si>
    <r>
      <t>これまでに廃棄・リサイクルを行った太陽光パネルについて、使用実績のあるシリコン系以外の太陽光パネル（化合物系（GaAs系、CIS系、CdTe系）または有機系（ペロブスカイト等））で</t>
    </r>
    <r>
      <rPr>
        <b/>
        <u/>
        <sz val="11"/>
        <rFont val="Meiryo UI"/>
        <family val="3"/>
        <charset val="128"/>
      </rPr>
      <t>該当するものを「すべて」</t>
    </r>
    <r>
      <rPr>
        <b/>
        <sz val="11"/>
        <rFont val="Meiryo UI"/>
        <family val="3"/>
        <charset val="128"/>
      </rPr>
      <t>選んでください。（複数回答可。ただし、7.は単一回答）</t>
    </r>
    <phoneticPr fontId="2"/>
  </si>
  <si>
    <r>
      <t>太陽光パネルの取り外し工事を実施した際の契約先について、</t>
    </r>
    <r>
      <rPr>
        <b/>
        <u/>
        <sz val="11"/>
        <rFont val="Meiryo UI"/>
        <family val="3"/>
        <charset val="128"/>
      </rPr>
      <t>該当するものを「すべて」</t>
    </r>
    <r>
      <rPr>
        <b/>
        <sz val="11"/>
        <rFont val="Meiryo UI"/>
        <family val="3"/>
        <charset val="128"/>
      </rPr>
      <t>選んでください。（複数回答可）</t>
    </r>
    <phoneticPr fontId="2"/>
  </si>
  <si>
    <r>
      <t>解体・撤去した太陽光パネルの処理先（搬出先）について、どのように決定しているか、</t>
    </r>
    <r>
      <rPr>
        <b/>
        <u/>
        <sz val="11"/>
        <rFont val="Meiryo UI"/>
        <family val="3"/>
        <charset val="128"/>
      </rPr>
      <t>該当するものを「すべて」</t>
    </r>
    <r>
      <rPr>
        <b/>
        <sz val="11"/>
        <rFont val="Meiryo UI"/>
        <family val="3"/>
        <charset val="128"/>
      </rPr>
      <t>選んでください。（複数回答可）</t>
    </r>
    <phoneticPr fontId="2"/>
  </si>
  <si>
    <r>
      <t>問4-9で「2. 処理先（搬出先）をあらかじめ指定している。」を選んだ場合、指定している処理先（処理事業者）について、どのように選定しているか、</t>
    </r>
    <r>
      <rPr>
        <b/>
        <u/>
        <sz val="11"/>
        <rFont val="Meiryo UI"/>
        <family val="3"/>
        <charset val="128"/>
      </rPr>
      <t>該当するものを「すべて」</t>
    </r>
    <r>
      <rPr>
        <b/>
        <sz val="11"/>
        <rFont val="Meiryo UI"/>
        <family val="3"/>
        <charset val="128"/>
      </rPr>
      <t>選んでください。（複数回答可）</t>
    </r>
    <phoneticPr fontId="2"/>
  </si>
  <si>
    <r>
      <t>処理先（処理事業者）の選定にあたり、参考にしている情報（URL等）について、</t>
    </r>
    <r>
      <rPr>
        <b/>
        <u/>
        <sz val="11"/>
        <rFont val="Meiryo UI"/>
        <family val="3"/>
        <charset val="128"/>
      </rPr>
      <t>該当するものを「すべて」</t>
    </r>
    <r>
      <rPr>
        <b/>
        <sz val="11"/>
        <rFont val="Meiryo UI"/>
        <family val="3"/>
        <charset val="128"/>
      </rPr>
      <t>選んでください。（複数回答可）</t>
    </r>
    <phoneticPr fontId="2"/>
  </si>
  <si>
    <r>
      <t>自社が保有又は運営する設備でリパワリングを実施した。</t>
    </r>
    <r>
      <rPr>
        <b/>
        <u/>
        <sz val="11"/>
        <rFont val="Meiryo UI"/>
        <family val="3"/>
        <charset val="128"/>
      </rPr>
      <t>→問6-4に進んでください</t>
    </r>
    <phoneticPr fontId="2"/>
  </si>
  <si>
    <t>このシートでは、問1で2.又は3.と回答した事例について、教えてください。</t>
    <phoneticPr fontId="2"/>
  </si>
  <si>
    <t>問題番号</t>
    <rPh sb="0" eb="4">
      <t>モンダイバンゴウ</t>
    </rPh>
    <phoneticPr fontId="2"/>
  </si>
  <si>
    <t>概要</t>
    <rPh sb="0" eb="2">
      <t>ガイヨウ</t>
    </rPh>
    <phoneticPr fontId="2"/>
  </si>
  <si>
    <t>問2</t>
    <rPh sb="0" eb="1">
      <t>トイ</t>
    </rPh>
    <phoneticPr fontId="2"/>
  </si>
  <si>
    <t>問3</t>
    <rPh sb="0" eb="1">
      <t>トイ</t>
    </rPh>
    <phoneticPr fontId="2"/>
  </si>
  <si>
    <t>該当有無</t>
    <rPh sb="0" eb="4">
      <t>ガイトウウム</t>
    </rPh>
    <phoneticPr fontId="2"/>
  </si>
  <si>
    <t>問5</t>
    <rPh sb="0" eb="1">
      <t>トイ</t>
    </rPh>
    <phoneticPr fontId="2"/>
  </si>
  <si>
    <t>問6</t>
    <rPh sb="0" eb="1">
      <t>トイ</t>
    </rPh>
    <phoneticPr fontId="2"/>
  </si>
  <si>
    <t>問4（i）</t>
    <rPh sb="0" eb="1">
      <t>トイ</t>
    </rPh>
    <phoneticPr fontId="2"/>
  </si>
  <si>
    <t>問4（ii）</t>
    <rPh sb="0" eb="1">
      <t>トイ</t>
    </rPh>
    <phoneticPr fontId="2"/>
  </si>
  <si>
    <t>問4（iii）</t>
    <rPh sb="0" eb="1">
      <t>トイ</t>
    </rPh>
    <phoneticPr fontId="2"/>
  </si>
  <si>
    <t>（例1：処理事業者1者と契約を結ぶ。撤去する太陽光パネルの量が比較的小規模であり、処理先も限定されるため、撤去後の保管、運搬、リユースまたはリサイクル・最終処分までを一連の流れとして委託する。）
（例2：複数の処理事業者と契約を結ぶ。撤去案件が複数地域にまたがる、または処理量が多い場合には、地域、処理能力、受入可能量、処理単価等に応じて処理先を分ける。処理の滞留を避けるため、受入量の上限、搬入時期の調整、代替処理先の利用条件等を契約内容に含める。）</t>
    <phoneticPr fontId="2"/>
  </si>
  <si>
    <t>現在までに太陽光パネルの取り外し（または太陽光パネルを含む建築物の解体・撤去）を依頼／自社で実施した経験の有無を教えてください。またそのうち2025年度に依頼／自社で実施した工事件数を記入してください。不明な項目には、「不明」と記入してください。また、実績がない場合は、「0」を記入してください。</t>
    <phoneticPr fontId="2"/>
  </si>
  <si>
    <t>解体・撤去の実施状況、基本情報</t>
    <phoneticPr fontId="2"/>
  </si>
  <si>
    <t>解体・撤去および排出実態</t>
    <phoneticPr fontId="2"/>
  </si>
  <si>
    <t>排出後の取扱い・処理ルート</t>
    <phoneticPr fontId="2"/>
  </si>
  <si>
    <t>リパワリング</t>
    <phoneticPr fontId="2"/>
  </si>
  <si>
    <t>リユース・リサイクル</t>
    <phoneticPr fontId="2"/>
  </si>
  <si>
    <t>貴会社名 / 事業所名</t>
    <rPh sb="0" eb="1">
      <t>キ</t>
    </rPh>
    <rPh sb="1" eb="4">
      <t>カイシャメイ</t>
    </rPh>
    <rPh sb="7" eb="10">
      <t>ジギョウショ</t>
    </rPh>
    <rPh sb="10" eb="11">
      <t>メイ</t>
    </rPh>
    <phoneticPr fontId="2"/>
  </si>
  <si>
    <t>1.発電事業者が太陽光パネルの取り外し工事の発注者として解体・撤去事業者等と直接契約し、貴社は実務上の連絡・調整、現場立会い、工程調整等を行った</t>
    <phoneticPr fontId="2"/>
  </si>
  <si>
    <t>2.貴社が発電事業者から太陽光パネルの取り外し工事を受託し、解体・撤去事業者又は協力会社等に外注・再委託して管理した</t>
    <phoneticPr fontId="2"/>
  </si>
  <si>
    <t>3.貴社が発電事業者から太陽光パネルの取り外し工事を受託し、貴社又はグループ会社が取り外し作業を実施した</t>
    <phoneticPr fontId="2"/>
  </si>
  <si>
    <t>4.上記1.～3.に該当する経験はないが、今後は検討したい</t>
    <phoneticPr fontId="2"/>
  </si>
  <si>
    <t>5.上記1.～3.に該当する経験はなく、今後も実施予定はない</t>
    <phoneticPr fontId="2"/>
  </si>
  <si>
    <t>6.その他（以下に内容を記入してください）</t>
    <phoneticPr fontId="2"/>
  </si>
  <si>
    <t>7. 貴社又は貴社グループが保有・運営する太陽光発電所において、発電事業者として廃棄・リサイクルを行った</t>
    <phoneticPr fontId="2"/>
  </si>
  <si>
    <t>8.他者が保有する事業終了・リパワリング等を予定している太陽光発電所について、貴社が所有権を取得する等して、自社の案件として廃棄・リサイクルを行った</t>
    <phoneticPr fontId="2"/>
  </si>
  <si>
    <t>9.発電事業者が廃棄物の処理先・引渡先と直接廃棄物処理委託契約を締結し、貴社は実務上の連絡・調整、資料授受、搬入日程調整等を行った</t>
    <phoneticPr fontId="2"/>
  </si>
  <si>
    <t>10.発電事業者が解体・撤去事業者に廃棄・リサイクル対応まで一括して発注し、貴社は実務上の連絡・調整を行った</t>
    <phoneticPr fontId="2"/>
  </si>
  <si>
    <t>11.上記6.～11.に該当する経験はないが、今後は検討したい</t>
    <phoneticPr fontId="2"/>
  </si>
  <si>
    <t>12.上記7.～10.に該当する経験はなく、今後も実施予定はない</t>
    <phoneticPr fontId="2"/>
  </si>
  <si>
    <t>13.その他（以下に内容を記入してください）</t>
    <phoneticPr fontId="2"/>
  </si>
  <si>
    <t>1.実績がある
2.実績がない</t>
    <phoneticPr fontId="2"/>
  </si>
  <si>
    <t>7.その他（以下に内容を記入してください）</t>
  </si>
  <si>
    <t>1.単純破砕事業者へ引渡し</t>
  </si>
  <si>
    <t>1.単純破砕事業者へ引渡し</t>
    <phoneticPr fontId="2"/>
  </si>
  <si>
    <t>4.リユース事業者へ引渡し</t>
  </si>
  <si>
    <t>4.リユース事業者へ引渡し</t>
    <phoneticPr fontId="2"/>
  </si>
  <si>
    <t>5.最終処分事業者へ直接引渡し</t>
    <phoneticPr fontId="2"/>
  </si>
  <si>
    <t>6.その他・処理先不明（以下に引渡し先や把握内容を記入）</t>
    <phoneticPr fontId="2"/>
  </si>
  <si>
    <t>その他（以下に内容を記入してください）</t>
  </si>
  <si>
    <t>t/年</t>
  </si>
  <si>
    <t>枚/年</t>
  </si>
  <si>
    <t>1.屋根置き・小規模（10kW未満（主に住宅用））</t>
    <phoneticPr fontId="2"/>
  </si>
  <si>
    <t>2.屋根置き・中規模以上（10kW以上（主に事業用））</t>
    <phoneticPr fontId="2"/>
  </si>
  <si>
    <t>3.地上設置・小規模（50kW未満）</t>
    <phoneticPr fontId="2"/>
  </si>
  <si>
    <t>4.地上設置・中規模（50kW以上１MW未満）</t>
    <phoneticPr fontId="2"/>
  </si>
  <si>
    <t>5.地上設置・大規模（１MW以上）</t>
    <phoneticPr fontId="2"/>
  </si>
  <si>
    <t>6.その他（具体的な内容を以下に記入してください）</t>
    <phoneticPr fontId="2"/>
  </si>
  <si>
    <t>2.処理費や収集運搬費用等の料金が安い事業者を選定している。</t>
    <phoneticPr fontId="2"/>
  </si>
  <si>
    <t>3.解体・撤去現場の近隣で、太陽光パネルの処理を行っている事業者を選定している。</t>
    <phoneticPr fontId="2"/>
  </si>
  <si>
    <t>5.その他（以下に内容を記入してください）</t>
    <phoneticPr fontId="2"/>
  </si>
  <si>
    <t>その他の内容</t>
  </si>
  <si>
    <t>その他の内容</t>
    <phoneticPr fontId="2"/>
  </si>
  <si>
    <t>問2-7</t>
  </si>
  <si>
    <t>1.JPEA「適正処理（リサイクル）の可能な産業廃棄物中間処理業者名 一覧表」</t>
  </si>
  <si>
    <t>2.PVリサイクル.com「リサイクル事業者一覧」</t>
  </si>
  <si>
    <t>問2-8</t>
  </si>
  <si>
    <t>取り外した太陽光パネルの引渡し先との契約について</t>
  </si>
  <si>
    <t>自由記述</t>
    <rPh sb="0" eb="4">
      <t>ジユウキジュツ</t>
    </rPh>
    <phoneticPr fontId="2"/>
  </si>
  <si>
    <t>問2-9</t>
  </si>
  <si>
    <t>4.その他（以下に内容を記入してください）</t>
    <phoneticPr fontId="2"/>
  </si>
  <si>
    <t>問2-10</t>
    <phoneticPr fontId="2"/>
  </si>
  <si>
    <t>1.太陽光パネル単独（アルミフレーム付き）</t>
    <phoneticPr fontId="2"/>
  </si>
  <si>
    <t>2.太陽光パネル単独（アルミフレーム取外し済）</t>
    <phoneticPr fontId="2"/>
  </si>
  <si>
    <t>3.スクラップごみ（金属系）</t>
    <phoneticPr fontId="2"/>
  </si>
  <si>
    <t>4.他撤去物（建築系）と混載</t>
    <phoneticPr fontId="2"/>
  </si>
  <si>
    <t>問2-11</t>
  </si>
  <si>
    <t>問3-1</t>
  </si>
  <si>
    <t>1.発電所の事業終了に伴い、1,000枚以上の太陽光パネルについて、廃棄・リサイクルを行った</t>
  </si>
  <si>
    <t>2.発電所の事業終了に伴い、1,000枚未満の太陽光パネルについて、廃棄・リサイクルを行った</t>
  </si>
  <si>
    <t>3.リパワリングの実施に伴い、1,000枚以上の太陽光パネルについて、廃棄・リサイクルを行った</t>
  </si>
  <si>
    <t>4.リパワリングの実施に伴い、1,000枚未満の太陽光パネルについて、廃棄・リサイクルを行った</t>
  </si>
  <si>
    <t>5.災害等により、1,000枚以上の太陽光パネルについて、廃棄・リサイクルを行った</t>
  </si>
  <si>
    <t>6.災害等により、1,000枚未満の太陽光パネルについて、廃棄・リサイクルを行った</t>
  </si>
  <si>
    <t>7.落雷や落石、出力低下等により、太陽光パネルの廃棄・リサイクルを行った</t>
  </si>
  <si>
    <t>8.その他（以下に内容を記入してください）</t>
  </si>
  <si>
    <t>問3-2</t>
  </si>
  <si>
    <t>契約形態</t>
    <rPh sb="0" eb="4">
      <t>ケイヤクケイタイ</t>
    </rPh>
    <phoneticPr fontId="2"/>
  </si>
  <si>
    <t>問3-3</t>
  </si>
  <si>
    <t>問3-4</t>
  </si>
  <si>
    <t>問4-1</t>
  </si>
  <si>
    <t>具体的な契約先</t>
    <rPh sb="0" eb="3">
      <t>グタイテキ</t>
    </rPh>
    <rPh sb="4" eb="7">
      <t>ケイヤクサキ</t>
    </rPh>
    <phoneticPr fontId="2"/>
  </si>
  <si>
    <t>1.発電事業者が判断するものであり、自社は関わっていないため回答できない</t>
  </si>
  <si>
    <t>2.土地契約の終了により、設備を継続利用できないため</t>
  </si>
  <si>
    <t>3.固定価格買取制度の買取期間終了による売電収入の低下により事業継続が困難なため</t>
  </si>
  <si>
    <t>4.設備の老朽化・故障により、発電効率が低下する又は発電の実施が困難で継続利用が難しいため</t>
  </si>
  <si>
    <t>5.自治体、地域住民等から撤去を求められる可能性があるため</t>
  </si>
  <si>
    <t>6.維持管理費用、保険料、修繕費等の負担が大きいため</t>
  </si>
  <si>
    <t>7.継続利用のための契約・手続が難しいため</t>
  </si>
  <si>
    <t>1.GaAs系</t>
  </si>
  <si>
    <t>2.CIS系</t>
  </si>
  <si>
    <t>3.CdTe系</t>
  </si>
  <si>
    <t>4.ペロブスカイト系</t>
  </si>
  <si>
    <t>5.その他薄膜系</t>
  </si>
  <si>
    <t>6.種類不明</t>
  </si>
  <si>
    <t>7.シリコン系以外は使用実績がない</t>
  </si>
  <si>
    <t>1.解体・撤去事業者と直接契約している</t>
  </si>
  <si>
    <t>2.大手建設会社や大規模事業の主幹業者と契約している（解体・撤去事業者は下請けとして大手建設会社等と契約）</t>
  </si>
  <si>
    <t>3.自社で解体・撤去している</t>
  </si>
  <si>
    <t>4.発電事業者が解体・撤去事業者あるいは主幹業者と契約している</t>
  </si>
  <si>
    <t>問4-2</t>
  </si>
  <si>
    <t>1.住宅など建物の屋根に架台設置された太陽光パネル</t>
    <phoneticPr fontId="2"/>
  </si>
  <si>
    <t>2.建物の屋根材や外壁材と一体化した太陽光パネル</t>
    <phoneticPr fontId="2"/>
  </si>
  <si>
    <t>3.平地に設置された太陽光パネル</t>
    <phoneticPr fontId="2"/>
  </si>
  <si>
    <t>うち、2025年度の件数</t>
    <rPh sb="7" eb="8">
      <t>ネン</t>
    </rPh>
    <rPh sb="8" eb="9">
      <t>ド</t>
    </rPh>
    <rPh sb="10" eb="12">
      <t>ケンスウ</t>
    </rPh>
    <phoneticPr fontId="2"/>
  </si>
  <si>
    <t>現在までの経験の有無</t>
    <rPh sb="0" eb="2">
      <t>ゲンザイ</t>
    </rPh>
    <rPh sb="5" eb="7">
      <t>ケイケン</t>
    </rPh>
    <rPh sb="8" eb="10">
      <t>ウム</t>
    </rPh>
    <phoneticPr fontId="2"/>
  </si>
  <si>
    <t>問4-3</t>
  </si>
  <si>
    <t xml:space="preserve">1.単純破砕事業者へ引渡し		
		</t>
    <phoneticPr fontId="2"/>
  </si>
  <si>
    <t>5.最終処分事業者へ直接引渡し</t>
  </si>
  <si>
    <t>6.使用終了後第三者による事業継続を意図して所有権を移転した（処分方法は不明）</t>
  </si>
  <si>
    <t>7.使用終了後第三者による事業継続を意図せずに所有権を移転した（処分方法は不明）</t>
  </si>
  <si>
    <t>8.その他・処理先不明（以下に引渡し先や把握内容を記入）</t>
  </si>
  <si>
    <t>その他・処理先不明の内容</t>
    <rPh sb="4" eb="9">
      <t>ショリサキフメイ</t>
    </rPh>
    <phoneticPr fontId="2"/>
  </si>
  <si>
    <t>問4-4</t>
  </si>
  <si>
    <t>引渡した事業者名</t>
    <rPh sb="0" eb="2">
      <t>ヒキワタ</t>
    </rPh>
    <rPh sb="4" eb="8">
      <t>ジギョウシャメイ</t>
    </rPh>
    <phoneticPr fontId="2"/>
  </si>
  <si>
    <t>1.国内での
リユース</t>
    <rPh sb="2" eb="4">
      <t>コクナイ</t>
    </rPh>
    <phoneticPr fontId="2"/>
  </si>
  <si>
    <t>2.海外での
リユース</t>
    <rPh sb="2" eb="4">
      <t>カイガイ</t>
    </rPh>
    <phoneticPr fontId="2"/>
  </si>
  <si>
    <t>アルミフレームを取り外した</t>
  </si>
  <si>
    <t>アルミフレームを取り外していない</t>
  </si>
  <si>
    <t>問4-5</t>
  </si>
  <si>
    <t>1.偶発的な故障・破損によるもの（災害等によるものを除く）</t>
  </si>
  <si>
    <t>2.災害等によるもの</t>
  </si>
  <si>
    <t>3.FIT買取期間終了によるもの</t>
  </si>
  <si>
    <t>4.パワーコンディショナ、架台、ケーブル等の周辺機器の交換・更新に伴うもの</t>
  </si>
  <si>
    <t>5.太陽光パネルの出力低下・劣化によるもの</t>
  </si>
  <si>
    <t>6.発電出力向上、設備更新を目的とするもの</t>
  </si>
  <si>
    <t>7.発電所の廃止（FIT買取期間終了によるものを除く）、土地利用の変更、土地売却、開発計画等によるもの</t>
  </si>
  <si>
    <t>8.新古品・在庫品の整理、売却、処分によるもの</t>
  </si>
  <si>
    <t>9.その他（以下に内容を記入してください）</t>
  </si>
  <si>
    <t>10.理由不明</t>
  </si>
  <si>
    <t>t</t>
  </si>
  <si>
    <t>問4-6</t>
  </si>
  <si>
    <t>設置時期
年</t>
    <rPh sb="0" eb="4">
      <t>セッチジキ</t>
    </rPh>
    <rPh sb="5" eb="6">
      <t>ネン</t>
    </rPh>
    <phoneticPr fontId="2"/>
  </si>
  <si>
    <t>問4-7</t>
  </si>
  <si>
    <t>排出理由</t>
    <rPh sb="0" eb="4">
      <t>ハイシュツリユウ</t>
    </rPh>
    <phoneticPr fontId="2"/>
  </si>
  <si>
    <t>1.偶発的な故障・破損によるもの（災害等によるものを除く）
2.災害等によるもの
3.FIT買取期間終了によるもの
4.パワーコンディショナ、架台、ケーブル等の周辺機器の交換・更新に伴うもの
5.太陽光パネルの出力低下・劣化によるもの
6.発電出力向上、設備更新を目的とするもの
7.発電所の廃止（FIT買取期間終了によるものを除く）、土地利用の変更、土地売却、開発計画等によるもの
8.新古品・在庫品の整理、売却、処分によるもの
9.その他（以下に内容を記入してください）
10.理由不明</t>
    <phoneticPr fontId="2"/>
  </si>
  <si>
    <t>最大案件</t>
    <phoneticPr fontId="2"/>
  </si>
  <si>
    <t>排出枚数</t>
    <phoneticPr fontId="2"/>
  </si>
  <si>
    <t>排出重量</t>
    <phoneticPr fontId="2"/>
  </si>
  <si>
    <t>設備容量</t>
    <phoneticPr fontId="2"/>
  </si>
  <si>
    <t>かかった期間  </t>
    <phoneticPr fontId="2"/>
  </si>
  <si>
    <t>２番目</t>
    <rPh sb="1" eb="3">
      <t>バンメ</t>
    </rPh>
    <phoneticPr fontId="2"/>
  </si>
  <si>
    <t>３番目</t>
    <rPh sb="1" eb="3">
      <t>バンメ</t>
    </rPh>
    <phoneticPr fontId="2"/>
  </si>
  <si>
    <t>問4-8</t>
  </si>
  <si>
    <t>1.保管したことがある
2.保管したことはない・分からない</t>
    <phoneticPr fontId="2"/>
  </si>
  <si>
    <t>問4-9</t>
    <phoneticPr fontId="2"/>
  </si>
  <si>
    <t>問4-11</t>
    <phoneticPr fontId="2"/>
  </si>
  <si>
    <t>1.発電事業者が検討しているため、どのように決定しているかわからない</t>
    <phoneticPr fontId="2"/>
  </si>
  <si>
    <t>1.JPEA「適正処理（リサイクル）の可能な産業廃棄物中間処理業者名 一覧表」</t>
    <phoneticPr fontId="2"/>
  </si>
  <si>
    <t>2.PVリサイクル.com「リサイクル事業者一覧」</t>
    <phoneticPr fontId="2"/>
  </si>
  <si>
    <t>3.その他（以下に内容を記入してください）</t>
    <phoneticPr fontId="2"/>
  </si>
  <si>
    <t>2.処理先（搬出先）をあらかじめ指定している。</t>
    <phoneticPr fontId="2"/>
  </si>
  <si>
    <t>3.処理先（搬出先）は、解体・撤去業者から提案を受けて決定している。</t>
    <phoneticPr fontId="2"/>
  </si>
  <si>
    <t>問5-1</t>
    <phoneticPr fontId="2"/>
  </si>
  <si>
    <t>問5-2</t>
    <phoneticPr fontId="2"/>
  </si>
  <si>
    <t>問5-3</t>
    <phoneticPr fontId="2"/>
  </si>
  <si>
    <t>問5-4</t>
    <phoneticPr fontId="2"/>
  </si>
  <si>
    <t>1.リユース事業者</t>
    <phoneticPr fontId="2"/>
  </si>
  <si>
    <t>2.発電事業者</t>
    <phoneticPr fontId="2"/>
  </si>
  <si>
    <t>3.EPC事業者</t>
    <phoneticPr fontId="2"/>
  </si>
  <si>
    <t>4.輸出事業者（海外向け）</t>
    <phoneticPr fontId="2"/>
  </si>
  <si>
    <t>5.リユースプラットフォーム（オンライン売買）</t>
    <phoneticPr fontId="2"/>
  </si>
  <si>
    <t>6.自社別案件での再利用</t>
    <phoneticPr fontId="2"/>
  </si>
  <si>
    <t>7.レンタル・リース事業者</t>
    <phoneticPr fontId="2"/>
  </si>
  <si>
    <t>8.部材単位での転売（パネル、PCSなど個別販売）</t>
    <phoneticPr fontId="2"/>
  </si>
  <si>
    <t>9.その他（以下に内容を記入してください）</t>
    <phoneticPr fontId="2"/>
  </si>
  <si>
    <t>1.中古市場での需要や売却先が不透明であった</t>
    <phoneticPr fontId="2"/>
  </si>
  <si>
    <t>2.品質保証や性能劣化の懸念があり販売できないと判断したため</t>
    <phoneticPr fontId="2"/>
  </si>
  <si>
    <t>3.有価で売却できず、引き渡しに費用がかかるため</t>
    <phoneticPr fontId="2"/>
  </si>
  <si>
    <t>4.取り外し・選別・保管等のコストが高い</t>
    <phoneticPr fontId="2"/>
  </si>
  <si>
    <t>5.輸送コストや物流手配が負担であった</t>
    <phoneticPr fontId="2"/>
  </si>
  <si>
    <t>6.数量がまとまらず商流に乗らなかった</t>
    <phoneticPr fontId="2"/>
  </si>
  <si>
    <t>7.契約上（PPAやリース等）、第三者売却が制限されていた</t>
    <phoneticPr fontId="2"/>
  </si>
  <si>
    <t>8.リユースに関する情報やノウハウが不足していた</t>
    <phoneticPr fontId="2"/>
  </si>
  <si>
    <t>9.廃棄処理の方が手続き的に容易だった</t>
    <phoneticPr fontId="2"/>
  </si>
  <si>
    <t>10.その他（以下に内容を記入してください）</t>
    <phoneticPr fontId="2"/>
  </si>
  <si>
    <t>1.発電事業者の指示に従ったため、検討したかどうか把握していない</t>
  </si>
  <si>
    <t>1.発電事業者の指示に従ったため、検討したかどうか把握していない</t>
    <phoneticPr fontId="2"/>
  </si>
  <si>
    <t>2.当初から廃棄・リサイクル前提で計画していたため</t>
    <phoneticPr fontId="2"/>
  </si>
  <si>
    <t>3.リユース可能性について認識・検討の機会がなかった</t>
    <phoneticPr fontId="2"/>
  </si>
  <si>
    <t>4.設備の老朽化・劣化・破損等により、再利用できないと判断したため</t>
    <phoneticPr fontId="2"/>
  </si>
  <si>
    <t>5.撤去スケジュールが優先され、検討する時間がなかった</t>
    <phoneticPr fontId="2"/>
  </si>
  <si>
    <t>6.社内ルールや方針でリユースが想定されていない</t>
    <phoneticPr fontId="2"/>
  </si>
  <si>
    <t>7.品質保証やトレーサビリティに懸念があった</t>
    <phoneticPr fontId="2"/>
  </si>
  <si>
    <t>8.売却先・買取先の情報がなかった</t>
    <phoneticPr fontId="2"/>
  </si>
  <si>
    <t>9.逆有償取引になるため</t>
    <phoneticPr fontId="2"/>
  </si>
  <si>
    <t>10.経済合理性がないと判断した</t>
    <phoneticPr fontId="2"/>
  </si>
  <si>
    <t>11.手続きや契約が煩雑であると感じた</t>
    <phoneticPr fontId="2"/>
  </si>
  <si>
    <t>12.その他（以下に内容を記入してください）</t>
    <phoneticPr fontId="2"/>
  </si>
  <si>
    <t>問5-5</t>
  </si>
  <si>
    <t>問5-6</t>
  </si>
  <si>
    <t>問5-7</t>
  </si>
  <si>
    <t>問5-8</t>
  </si>
  <si>
    <t>問5-9</t>
  </si>
  <si>
    <t>1.解体・撤去事業者を通じて実施した</t>
  </si>
  <si>
    <t>1.リユースに回すこととしたため</t>
  </si>
  <si>
    <t>2.通常の廃棄処理と比較して費用がかかるため</t>
  </si>
  <si>
    <t>3.適切な処理を行う事業者が近隣に見つからなかったため</t>
  </si>
  <si>
    <t>4.数量がまとまらず商流に乗らなかったため</t>
  </si>
  <si>
    <t>5.廃棄処理の方が手続き的に容易だったため</t>
  </si>
  <si>
    <t>2.当初から廃棄またはアルミフレームのみ回収する前提で計画していたため</t>
  </si>
  <si>
    <t>3.当初からリユース前提で計画していたため</t>
  </si>
  <si>
    <t>4.ガラス等、アルミフレーム以外をリサイクルする可能性について認識・検討の機会がなかったため</t>
  </si>
  <si>
    <t>5.撤去スケジュールが優先され、検討する時間がなかったため</t>
  </si>
  <si>
    <t>6.近隣で、ガラス等アルミフレーム以外もリサイクルできる事業者がみつからなかったため</t>
  </si>
  <si>
    <t>7.手続きや契約が煩雑であると感じたため</t>
  </si>
  <si>
    <t>1.受入対象外のパネル種類・大きさであったため</t>
  </si>
  <si>
    <t>2.受入依頼した太陽光パネルの物量が少なすぎたため</t>
  </si>
  <si>
    <t>3.受入依頼した太陽光パネルの物量が大きすぎたため</t>
  </si>
  <si>
    <t>4.受入を拒否されたことはない</t>
  </si>
  <si>
    <t>問6-1</t>
    <phoneticPr fontId="2"/>
  </si>
  <si>
    <t>1.はい
2.いいえ</t>
    <phoneticPr fontId="2"/>
  </si>
  <si>
    <t>問6-2</t>
  </si>
  <si>
    <t>1.発電量実績や売電収入の推移により把握している</t>
  </si>
  <si>
    <t>2.遠隔監視システムやモニタリングデータにより把握している</t>
  </si>
  <si>
    <t>3.自社での現地確認により把握している</t>
  </si>
  <si>
    <t>4.必要に応じて専門的な検査・診断を実施している</t>
  </si>
  <si>
    <t>5.故障や異常が発生した場合にのみ確認している</t>
  </si>
  <si>
    <t>6.特に把握していない</t>
  </si>
  <si>
    <t>7.分からない</t>
  </si>
  <si>
    <t>問6-3</t>
  </si>
  <si>
    <t>1.自社が保有又は運営する設備でリパワリングを実施した。
2.自社が管理する設備において、当該設備を保有又は運営する発電事業者にリパワリングを勧めたことがある。
3.用語も内容も認識しており、自社が管理等する設備への適用可能性を検討できる程度に把握している。
4.用語は聞いたことがあるが、内容は十分に理解していない。
5.この設問で初めて知った。
6.その他（以下に内容を記入してください）</t>
    <phoneticPr fontId="2"/>
  </si>
  <si>
    <t>問6-4</t>
  </si>
  <si>
    <t>1.実施した</t>
    <phoneticPr fontId="2"/>
  </si>
  <si>
    <t>2.具体的に検討したが、実施していない</t>
    <phoneticPr fontId="2"/>
  </si>
  <si>
    <t>3.情報収集・概算検討のみ行った</t>
    <phoneticPr fontId="2"/>
  </si>
  <si>
    <t>4.検討していない</t>
    <phoneticPr fontId="2"/>
  </si>
  <si>
    <t>うち、
2025年度</t>
  </si>
  <si>
    <t>上記7.～10.に該当する経験はないが、今後は検討したい</t>
    <phoneticPr fontId="2"/>
  </si>
  <si>
    <t>Raw</t>
    <phoneticPr fontId="2"/>
  </si>
  <si>
    <t>屋根置き・小規模（10kW未満（主に住宅用））</t>
    <phoneticPr fontId="2"/>
  </si>
  <si>
    <t>屋根置き・中規模以上（10kW以上（主に事業用））</t>
    <phoneticPr fontId="2"/>
  </si>
  <si>
    <t>地上設置・小規模（50kW未満）</t>
    <phoneticPr fontId="2"/>
  </si>
  <si>
    <t>地上設置・中規模（50kW以上１MW未満）</t>
    <phoneticPr fontId="2"/>
  </si>
  <si>
    <t>地上設置・大規模（１MW以上）</t>
    <phoneticPr fontId="2"/>
  </si>
  <si>
    <t>2025年度中に故障・破損により交換・撤去した重量（t）・枚数</t>
    <rPh sb="4" eb="7">
      <t>ネンドチュウ</t>
    </rPh>
    <rPh sb="8" eb="10">
      <t>コショウ</t>
    </rPh>
    <rPh sb="11" eb="13">
      <t>ハソン</t>
    </rPh>
    <rPh sb="16" eb="18">
      <t>コウカン</t>
    </rPh>
    <rPh sb="19" eb="21">
      <t>テッキョ</t>
    </rPh>
    <phoneticPr fontId="2"/>
  </si>
  <si>
    <t>使用済太陽光パネルを、埋立処分を目的として単純破砕する事業者</t>
    <phoneticPr fontId="2"/>
  </si>
  <si>
    <t>使用済太陽光パネルから、アルミフレームのみを分離・回収することで再資源化する事業者（例：アルミフレームのみ取り外し、残りは破砕し埋立）</t>
    <phoneticPr fontId="2"/>
  </si>
  <si>
    <t>使用済太陽光パネルから、アルミ・ガラス等を分離・回収することでアルミ・ガラスを再資源化する事業者（例：アルミフレームを取り外し後、ガラス・バックシートを分離する等し、バックシート等の扱いについては問わない）</t>
    <phoneticPr fontId="2"/>
  </si>
  <si>
    <t>使用済太陽光パネルから再使用可能なものを選別・検査・販売し、再使用させる事業者（単純破砕事業者やリサイクル事業者を除く）</t>
    <phoneticPr fontId="2"/>
  </si>
  <si>
    <t>単純破砕された使用済太陽光パネルや、使用済太陽光パネルの再資源化後の残渣を管理型最終処分場へ埋め立てる事業者</t>
    <phoneticPr fontId="2"/>
  </si>
  <si>
    <t>単純破砕事業者</t>
    <phoneticPr fontId="2"/>
  </si>
  <si>
    <t>アルミ回収
リサイクル事業者</t>
    <rPh sb="3" eb="5">
      <t>カイシュウ</t>
    </rPh>
    <phoneticPr fontId="2"/>
  </si>
  <si>
    <t>アルミ・ガラス等回収
リサイクル事業者</t>
    <rPh sb="8" eb="10">
      <t>カイシュウ</t>
    </rPh>
    <phoneticPr fontId="2"/>
  </si>
  <si>
    <t>最終処分事業者</t>
    <phoneticPr fontId="2"/>
  </si>
  <si>
    <t>※単純破砕事業者：使用済太陽光パネルを、埋立処分を目的として単純破砕する事業者
※アルミ回収リサイクル事業者：使用済太陽光パネルから、アルミフレームのみを分離・回収することで再資源化する事業者（例：アルミフレームのみ取り外し、残りは破砕し埋立）
※アルミ・ガラス等回収リサイクル事業者：使用済太陽光パネルから、アルミ・ガラス等を分離・回収することでアルミ・ガラスを再資源化する事業者（例：アルミフレームを取り外し後、ガラス・バックシートを分離する等し、バックシート等の扱いについては問わない）</t>
    <phoneticPr fontId="2"/>
  </si>
  <si>
    <t>アルミ回収リサイクル事業者へ引渡し</t>
  </si>
  <si>
    <t>※アルミ回収リサイクル事業者：使用済太陽光パネルから、アルミフレームのみを分離・回収することで再資源化する事業者（例：アルミフレームのみ取り外し、残りは破砕）</t>
  </si>
  <si>
    <t>2.アルミ回収リサイクル事業者へ引渡し</t>
  </si>
  <si>
    <t xml:space="preserve">2.アルミ回収リサイクル事業者へ引渡し		
		</t>
  </si>
  <si>
    <t>アルミ・ガラス等回収リサイクル事業者へ引渡し</t>
  </si>
  <si>
    <t>1.単純破砕事業者、2.アルミ回収リサイクル事業者、3.アルミ・ガラス等回収リサイクル事業者、4.リユース事業者の数量を回答された場合、差し支えなければ引渡した事業者名を回答ください。</t>
  </si>
  <si>
    <t>アルミ・ガラス等回収リサイクル事業者へ引き渡し</t>
  </si>
  <si>
    <t>単純破砕業者やアルミ回収リサイクル事業者ではなく、アルミ・ガラス等回収リサイクル事業者を選定している。</t>
  </si>
  <si>
    <t>※ アルミ・ガラス等回収リサイクル事業者：使用済太陽光パネルから、アルミ・ガラス等を分離・回収することで再資源化する事業者（例：アルミフレームを取り外し後、ガラス・バックシートを分離）</t>
  </si>
  <si>
    <t>自社からアルミ・ガラス等回収リサイクル事業者へ直接引き渡した</t>
  </si>
  <si>
    <t>3.アルミ・ガラス等回収リサイクル事業者へ引渡し</t>
  </si>
  <si>
    <t>3.アルミ・ガラス等回収リサイクル事業者へ引き渡し</t>
  </si>
  <si>
    <t>1.単純破砕業者やアルミ回収リサイクル事業者ではなく、アルミ・ガラス等回収リサイクル事業者を選定している。</t>
  </si>
  <si>
    <t>2.自社からアルミ・ガラス等回収リサイクル事業者へ直接引き渡した</t>
  </si>
  <si>
    <t>全体</t>
    <rPh sb="0" eb="2">
      <t>ゼンタイ</t>
    </rPh>
    <phoneticPr fontId="2"/>
  </si>
  <si>
    <t>枚のうち、</t>
    <rPh sb="0" eb="1">
      <t>マイ</t>
    </rPh>
    <phoneticPr fontId="2"/>
  </si>
  <si>
    <t>枚をリユースに回した</t>
    <rPh sb="0" eb="1">
      <t>マイ</t>
    </rPh>
    <rPh sb="7" eb="8">
      <t>マワ</t>
    </rPh>
    <phoneticPr fontId="2"/>
  </si>
  <si>
    <r>
      <t>一部をリユースに回した</t>
    </r>
    <r>
      <rPr>
        <b/>
        <sz val="11"/>
        <rFont val="Meiryo UI"/>
        <family val="3"/>
        <charset val="128"/>
      </rPr>
      <t>→</t>
    </r>
    <r>
      <rPr>
        <b/>
        <u/>
        <sz val="11"/>
        <rFont val="Meiryo UI"/>
        <family val="3"/>
        <charset val="128"/>
      </rPr>
      <t>問5-2に進んでください</t>
    </r>
    <rPh sb="0" eb="2">
      <t>イチブ</t>
    </rPh>
    <rPh sb="8" eb="9">
      <t>マワ</t>
    </rPh>
    <rPh sb="12" eb="13">
      <t>トイ</t>
    </rPh>
    <rPh sb="17" eb="18">
      <t>スス</t>
    </rPh>
    <phoneticPr fontId="2"/>
  </si>
  <si>
    <t>単純破砕業者やアルミ回収リサイクル事業者ではなく、アルミ・ガラス等回収リサイクル事業者を選定している。</t>
    <phoneticPr fontId="2"/>
  </si>
  <si>
    <t>希望する時期・数量で受け入れ可能な事業者を選定している。</t>
    <phoneticPr fontId="2"/>
  </si>
  <si>
    <t>処理結果のトレーサビリティが確保され、リサイクル証明書等により確認できる事業者を選定している。</t>
    <phoneticPr fontId="2"/>
  </si>
  <si>
    <t>JPEA等の公開リストへの掲載状況など、公表情報を参考に信頼性を確認できる事業者を選定している。</t>
    <phoneticPr fontId="2"/>
  </si>
  <si>
    <t>CO2排出量削減効果やESG・CSRへの貢献を期待できる事業者を選定している。</t>
    <phoneticPr fontId="2"/>
  </si>
  <si>
    <r>
      <t>すべてリユースに回した</t>
    </r>
    <r>
      <rPr>
        <b/>
        <u/>
        <sz val="11"/>
        <rFont val="Meiryo UI"/>
        <family val="3"/>
        <charset val="128"/>
      </rPr>
      <t>→問5-2に進んでください</t>
    </r>
    <phoneticPr fontId="2"/>
  </si>
  <si>
    <r>
      <t>問5-1で「1.すべてリユースに回した」、「2.一部をリユースに回した」を選択した場合、リユースの方法および主な販売・引渡先はどこですか。</t>
    </r>
    <r>
      <rPr>
        <b/>
        <u/>
        <sz val="11"/>
        <rFont val="Meiryo UI"/>
        <family val="3"/>
        <charset val="128"/>
      </rPr>
      <t>該当するものを「すべて」</t>
    </r>
    <r>
      <rPr>
        <b/>
        <sz val="11"/>
        <rFont val="Meiryo UI"/>
        <family val="3"/>
        <charset val="128"/>
      </rPr>
      <t>選んでください。（複数回答可）</t>
    </r>
    <phoneticPr fontId="2"/>
  </si>
  <si>
    <r>
      <t>問5-1で「3.リユースに回すことを検討したが実施しなかった。」を選択した場合、リユースを実施しなかった理由は何ですか。</t>
    </r>
    <r>
      <rPr>
        <b/>
        <u/>
        <sz val="11"/>
        <rFont val="Meiryo UI"/>
        <family val="3"/>
        <charset val="128"/>
      </rPr>
      <t>該当するものを「すべて」</t>
    </r>
    <r>
      <rPr>
        <b/>
        <sz val="11"/>
        <rFont val="Meiryo UI"/>
        <family val="3"/>
        <charset val="128"/>
      </rPr>
      <t>選んでください。（複数回答可）</t>
    </r>
    <rPh sb="60" eb="62">
      <t>ガイトウ</t>
    </rPh>
    <rPh sb="72" eb="73">
      <t>エラ</t>
    </rPh>
    <rPh sb="81" eb="83">
      <t>フクスウ</t>
    </rPh>
    <rPh sb="83" eb="85">
      <t>カイトウ</t>
    </rPh>
    <rPh sb="85" eb="86">
      <t>カ</t>
    </rPh>
    <phoneticPr fontId="2"/>
  </si>
  <si>
    <r>
      <t>問5-1で「4.リユースに回すことを検討しなかった。」を選択した場合、リユースを検討しなかった理由は何ですか。</t>
    </r>
    <r>
      <rPr>
        <b/>
        <u/>
        <sz val="11"/>
        <rFont val="Meiryo UI"/>
        <family val="3"/>
        <charset val="128"/>
      </rPr>
      <t>該当するものを「すべて」</t>
    </r>
    <r>
      <rPr>
        <b/>
        <sz val="11"/>
        <rFont val="Meiryo UI"/>
        <family val="3"/>
        <charset val="128"/>
      </rPr>
      <t>選んでください。（複数回答可）</t>
    </r>
    <phoneticPr fontId="2"/>
  </si>
  <si>
    <r>
      <t>一部の排出機会において、アルミフレームだけでなくガラス等もリサイクルに回したことがある</t>
    </r>
    <r>
      <rPr>
        <b/>
        <u/>
        <sz val="11"/>
        <rFont val="Meiryo UI"/>
        <family val="3"/>
        <charset val="128"/>
      </rPr>
      <t>→問5-6に進んでください</t>
    </r>
    <rPh sb="0" eb="2">
      <t>イチブ</t>
    </rPh>
    <rPh sb="3" eb="5">
      <t>ハイシュツ</t>
    </rPh>
    <rPh sb="5" eb="7">
      <t>キカイ</t>
    </rPh>
    <rPh sb="27" eb="28">
      <t>トウ</t>
    </rPh>
    <rPh sb="35" eb="36">
      <t>マワ</t>
    </rPh>
    <phoneticPr fontId="2"/>
  </si>
  <si>
    <r>
      <t>すべてまたはほとんどの排出機会において、アルミフレームだけでなく、ガラス等もリサイクルに回した。</t>
    </r>
    <r>
      <rPr>
        <b/>
        <u/>
        <sz val="11"/>
        <rFont val="Meiryo UI"/>
        <family val="3"/>
        <charset val="128"/>
      </rPr>
      <t>→問5-6に進んでください</t>
    </r>
    <phoneticPr fontId="2"/>
  </si>
  <si>
    <r>
      <t>問5-5で「1.すべてまたはほとんどの排出機会において、アルミフレームだけでなくガラス等もリサイクルに回した」「2.一部の排出機会において、アルミフレームだけでなくガラス等もリサイクルに回したことがある」を選択した場合、主にどの事業者を通じて実施しましたか。</t>
    </r>
    <r>
      <rPr>
        <b/>
        <u/>
        <sz val="11"/>
        <rFont val="Meiryo UI"/>
        <family val="3"/>
        <charset val="128"/>
      </rPr>
      <t>該当するものを「すべて」</t>
    </r>
    <r>
      <rPr>
        <b/>
        <sz val="11"/>
        <rFont val="Meiryo UI"/>
        <family val="3"/>
        <charset val="128"/>
      </rPr>
      <t>選んでください。（複数回答可）</t>
    </r>
    <phoneticPr fontId="2"/>
  </si>
  <si>
    <t>運搬費用が高かったため</t>
    <phoneticPr fontId="2"/>
  </si>
  <si>
    <t>納期が合わなかったため</t>
    <phoneticPr fontId="2"/>
  </si>
  <si>
    <t>処理能力不足だったため</t>
    <phoneticPr fontId="2"/>
  </si>
  <si>
    <r>
      <t>問5-5で「3.検討したが実施しなかった。」を選択した場合、実施しなかった理由は何ですか。</t>
    </r>
    <r>
      <rPr>
        <b/>
        <u/>
        <sz val="11"/>
        <rFont val="Meiryo UI"/>
        <family val="3"/>
        <charset val="128"/>
      </rPr>
      <t>該当するものを「すべて」</t>
    </r>
    <r>
      <rPr>
        <b/>
        <sz val="11"/>
        <rFont val="Meiryo UI"/>
        <family val="3"/>
        <charset val="128"/>
      </rPr>
      <t>選んでください。（複数回答可）</t>
    </r>
    <phoneticPr fontId="2"/>
  </si>
  <si>
    <r>
      <t>問5-5で「4.検討しなかった。あるいは、発電事業者の指示に従ったため、検討したかどうか把握していない。」を選択した場合、その理由は何ですか。</t>
    </r>
    <r>
      <rPr>
        <b/>
        <u/>
        <sz val="11"/>
        <rFont val="Meiryo UI"/>
        <family val="3"/>
        <charset val="128"/>
      </rPr>
      <t>該当するものを「すべて」</t>
    </r>
    <r>
      <rPr>
        <b/>
        <sz val="11"/>
        <rFont val="Meiryo UI"/>
        <family val="3"/>
        <charset val="128"/>
      </rPr>
      <t>選んでください。（複数回答可）</t>
    </r>
    <phoneticPr fontId="2"/>
  </si>
  <si>
    <t>費用差が大きかったため</t>
    <phoneticPr fontId="2"/>
  </si>
  <si>
    <t>問2-6(1)</t>
    <rPh sb="0" eb="1">
      <t>トイ</t>
    </rPh>
    <phoneticPr fontId="2"/>
  </si>
  <si>
    <t>問2-6(2)</t>
    <rPh sb="0" eb="1">
      <t>トイ</t>
    </rPh>
    <phoneticPr fontId="2"/>
  </si>
  <si>
    <t>問2-5で「2.処理先（搬出先）は、貴社から依頼元に提案のうえ、決定している。」を選んだ場合、主な搬出先までのおおよその距離を記入してください。</t>
    <phoneticPr fontId="2"/>
  </si>
  <si>
    <t>km</t>
    <phoneticPr fontId="2"/>
  </si>
  <si>
    <t>問4-10(1)</t>
    <rPh sb="0" eb="1">
      <t>トイ</t>
    </rPh>
    <phoneticPr fontId="2"/>
  </si>
  <si>
    <t>問4-10(2)</t>
    <rPh sb="0" eb="1">
      <t>トイ</t>
    </rPh>
    <phoneticPr fontId="2"/>
  </si>
  <si>
    <t>問4-9で「2.処理先（搬出先）をあらかじめ指定している。」を選んだ場合、主な搬出先までのおおよその距離を記入してください。</t>
    <phoneticPr fontId="2"/>
  </si>
  <si>
    <r>
      <t>現在までに、またそのうち2025年度にリパワリングを実施したことがありますか。貴社が保有または運営する発電設備について、</t>
    </r>
    <r>
      <rPr>
        <b/>
        <u/>
        <sz val="11"/>
        <rFont val="Meiryo UI"/>
        <family val="3"/>
        <charset val="128"/>
      </rPr>
      <t>該当するものを「すべて」</t>
    </r>
    <r>
      <rPr>
        <b/>
        <sz val="11"/>
        <rFont val="Meiryo UI"/>
        <family val="3"/>
        <charset val="128"/>
      </rPr>
      <t>選んでください。</t>
    </r>
    <phoneticPr fontId="2"/>
  </si>
  <si>
    <r>
      <t>取り外した太陽光パネルの引渡し先について、どのように決定しているか、</t>
    </r>
    <r>
      <rPr>
        <b/>
        <u/>
        <sz val="11"/>
        <rFont val="Meiryo UI"/>
        <family val="3"/>
        <charset val="128"/>
      </rPr>
      <t>該当するものを「すべて」</t>
    </r>
    <r>
      <rPr>
        <b/>
        <sz val="11"/>
        <rFont val="Meiryo UI"/>
        <family val="3"/>
        <charset val="128"/>
      </rPr>
      <t>選んでください。（複数回答可）</t>
    </r>
    <phoneticPr fontId="2"/>
  </si>
  <si>
    <t>基本情報</t>
    <phoneticPr fontId="17"/>
  </si>
  <si>
    <t>問1</t>
    <phoneticPr fontId="17"/>
  </si>
  <si>
    <t>問2-1</t>
    <phoneticPr fontId="17"/>
  </si>
  <si>
    <t>問2-2</t>
    <phoneticPr fontId="17"/>
  </si>
  <si>
    <t>問2-3</t>
    <phoneticPr fontId="17"/>
  </si>
  <si>
    <t>問2-4</t>
    <phoneticPr fontId="17"/>
  </si>
  <si>
    <t>問2-5</t>
    <phoneticPr fontId="17"/>
  </si>
  <si>
    <t>問2-6(1)</t>
    <phoneticPr fontId="17"/>
  </si>
  <si>
    <t>問2-6(2)</t>
    <phoneticPr fontId="17"/>
  </si>
  <si>
    <t>問2-7</t>
    <phoneticPr fontId="17"/>
  </si>
  <si>
    <t>問2-8</t>
    <phoneticPr fontId="17"/>
  </si>
  <si>
    <t>問2-9</t>
    <phoneticPr fontId="17"/>
  </si>
  <si>
    <t>問2-10</t>
    <phoneticPr fontId="17"/>
  </si>
  <si>
    <t>問2-11</t>
    <phoneticPr fontId="17"/>
  </si>
  <si>
    <t>問3-1</t>
    <phoneticPr fontId="17"/>
  </si>
  <si>
    <t>問3-2</t>
    <phoneticPr fontId="17"/>
  </si>
  <si>
    <t>問3-3</t>
    <phoneticPr fontId="17"/>
  </si>
  <si>
    <t>問3-4</t>
    <phoneticPr fontId="17"/>
  </si>
  <si>
    <t>問4-1</t>
    <phoneticPr fontId="17"/>
  </si>
  <si>
    <t>問4-2</t>
    <phoneticPr fontId="17"/>
  </si>
  <si>
    <t>問4-3</t>
    <phoneticPr fontId="17"/>
  </si>
  <si>
    <t>問4-4</t>
    <phoneticPr fontId="17"/>
  </si>
  <si>
    <t>問4-5</t>
    <phoneticPr fontId="17"/>
  </si>
  <si>
    <t>問4-6</t>
    <phoneticPr fontId="17"/>
  </si>
  <si>
    <t>問4-7</t>
    <phoneticPr fontId="17"/>
  </si>
  <si>
    <t>問4-8</t>
    <phoneticPr fontId="17"/>
  </si>
  <si>
    <t>問4-9</t>
  </si>
  <si>
    <t>問4-9</t>
    <phoneticPr fontId="17"/>
  </si>
  <si>
    <t>問4-10(1)</t>
  </si>
  <si>
    <t>問4-10(1)</t>
    <phoneticPr fontId="17"/>
  </si>
  <si>
    <t>問4-10(2)</t>
  </si>
  <si>
    <t>問4-10(2)</t>
    <phoneticPr fontId="17"/>
  </si>
  <si>
    <t>問4-11</t>
  </si>
  <si>
    <t>問4-11</t>
    <phoneticPr fontId="17"/>
  </si>
  <si>
    <t>問5-1</t>
  </si>
  <si>
    <t>問5-1</t>
    <phoneticPr fontId="17"/>
  </si>
  <si>
    <t>問5-2</t>
  </si>
  <si>
    <t>問5-2</t>
    <phoneticPr fontId="17"/>
  </si>
  <si>
    <t>問5-3</t>
  </si>
  <si>
    <t>問5-3</t>
    <phoneticPr fontId="17"/>
  </si>
  <si>
    <t>問5-4</t>
  </si>
  <si>
    <t>問5-4</t>
    <phoneticPr fontId="17"/>
  </si>
  <si>
    <t>問5-5</t>
    <phoneticPr fontId="17"/>
  </si>
  <si>
    <t>問5-6</t>
    <phoneticPr fontId="17"/>
  </si>
  <si>
    <t>問5-7</t>
    <phoneticPr fontId="17"/>
  </si>
  <si>
    <t>問5-8</t>
    <phoneticPr fontId="17"/>
  </si>
  <si>
    <t>問5-9</t>
    <phoneticPr fontId="17"/>
  </si>
  <si>
    <t>問6-1</t>
  </si>
  <si>
    <t>問6-1</t>
    <phoneticPr fontId="17"/>
  </si>
  <si>
    <t>問6-2</t>
    <phoneticPr fontId="17"/>
  </si>
  <si>
    <t>問6-3</t>
    <phoneticPr fontId="17"/>
  </si>
  <si>
    <t>問6-4</t>
    <phoneticPr fontId="17"/>
  </si>
  <si>
    <t>OK</t>
  </si>
  <si>
    <t>回答条件1</t>
    <rPh sb="0" eb="2">
      <t>カイトウ</t>
    </rPh>
    <rPh sb="2" eb="4">
      <t>ジョウケン</t>
    </rPh>
    <phoneticPr fontId="17"/>
  </si>
  <si>
    <t>回答条件2</t>
    <rPh sb="0" eb="2">
      <t>カイトウ</t>
    </rPh>
    <rPh sb="2" eb="4">
      <t>ジョウケン</t>
    </rPh>
    <phoneticPr fontId="17"/>
  </si>
  <si>
    <t>回答条件3</t>
    <rPh sb="0" eb="2">
      <t>カイトウ</t>
    </rPh>
    <rPh sb="2" eb="4">
      <t>ジョウケン</t>
    </rPh>
    <phoneticPr fontId="17"/>
  </si>
  <si>
    <t>回答対象１</t>
    <rPh sb="0" eb="4">
      <t>カイトウタイショウ</t>
    </rPh>
    <phoneticPr fontId="2"/>
  </si>
  <si>
    <t>回答対象２</t>
    <rPh sb="0" eb="4">
      <t>カイトウタイショウ</t>
    </rPh>
    <phoneticPr fontId="2"/>
  </si>
  <si>
    <t>回答対象３</t>
    <rPh sb="0" eb="4">
      <t>カイトウタイショウ</t>
    </rPh>
    <phoneticPr fontId="2"/>
  </si>
  <si>
    <t>全員対象</t>
    <rPh sb="0" eb="4">
      <t>ゼンインタイショウ</t>
    </rPh>
    <phoneticPr fontId="2"/>
  </si>
  <si>
    <t>問1で8</t>
    <rPh sb="0" eb="1">
      <t>トイ</t>
    </rPh>
    <phoneticPr fontId="2"/>
  </si>
  <si>
    <t>問1 2,3は×かつ8が○</t>
    <rPh sb="0" eb="1">
      <t>トイ</t>
    </rPh>
    <phoneticPr fontId="2"/>
  </si>
  <si>
    <t>問1 8に○</t>
    <rPh sb="0" eb="1">
      <t>トイ</t>
    </rPh>
    <phoneticPr fontId="2"/>
  </si>
  <si>
    <t>問1 いずれかに○</t>
    <rPh sb="0" eb="1">
      <t>トイ</t>
    </rPh>
    <phoneticPr fontId="2"/>
  </si>
  <si>
    <t>問１の２，３に１つ以上○</t>
    <rPh sb="0" eb="1">
      <t>トイ</t>
    </rPh>
    <rPh sb="9" eb="11">
      <t>イジョウ</t>
    </rPh>
    <phoneticPr fontId="2"/>
  </si>
  <si>
    <t>問2-1で1</t>
    <rPh sb="0" eb="1">
      <t>トイ</t>
    </rPh>
    <phoneticPr fontId="2"/>
  </si>
  <si>
    <t>問2-2で４に○</t>
    <rPh sb="0" eb="1">
      <t>トイ</t>
    </rPh>
    <phoneticPr fontId="2"/>
  </si>
  <si>
    <t>問2-2で7に○</t>
    <rPh sb="0" eb="1">
      <t>トイ</t>
    </rPh>
    <phoneticPr fontId="2"/>
  </si>
  <si>
    <t>問2-2で1~3どれか○</t>
    <rPh sb="0" eb="1">
      <t>トイ</t>
    </rPh>
    <phoneticPr fontId="2"/>
  </si>
  <si>
    <t>問2-3で1の数量記載</t>
    <rPh sb="0" eb="1">
      <t>トイ</t>
    </rPh>
    <rPh sb="7" eb="9">
      <t>スウリョウ</t>
    </rPh>
    <rPh sb="9" eb="11">
      <t>キサイ</t>
    </rPh>
    <phoneticPr fontId="2"/>
  </si>
  <si>
    <t>問2-3で2の数量記載</t>
    <rPh sb="0" eb="1">
      <t>トイ</t>
    </rPh>
    <rPh sb="7" eb="9">
      <t>スウリョウ</t>
    </rPh>
    <rPh sb="9" eb="11">
      <t>キサイ</t>
    </rPh>
    <phoneticPr fontId="2"/>
  </si>
  <si>
    <t>問2-3で3の数量記載</t>
    <rPh sb="0" eb="1">
      <t>トイ</t>
    </rPh>
    <rPh sb="7" eb="9">
      <t>スウリョウ</t>
    </rPh>
    <rPh sb="9" eb="11">
      <t>キサイ</t>
    </rPh>
    <phoneticPr fontId="2"/>
  </si>
  <si>
    <t>問2-3で4の数量記載</t>
    <rPh sb="0" eb="1">
      <t>トイ</t>
    </rPh>
    <rPh sb="7" eb="9">
      <t>スウリョウ</t>
    </rPh>
    <rPh sb="9" eb="11">
      <t>キサイ</t>
    </rPh>
    <phoneticPr fontId="2"/>
  </si>
  <si>
    <t>問2-5で3に○</t>
    <rPh sb="0" eb="1">
      <t>トイ</t>
    </rPh>
    <phoneticPr fontId="2"/>
  </si>
  <si>
    <t>問2-6で5に○</t>
    <rPh sb="0" eb="1">
      <t>トイ</t>
    </rPh>
    <phoneticPr fontId="2"/>
  </si>
  <si>
    <t>問2-5で2に○</t>
    <rPh sb="0" eb="1">
      <t>トイ</t>
    </rPh>
    <phoneticPr fontId="2"/>
  </si>
  <si>
    <t>問2-7で3に○</t>
    <rPh sb="0" eb="1">
      <t>トイ</t>
    </rPh>
    <phoneticPr fontId="2"/>
  </si>
  <si>
    <t>問2-9で4に○</t>
    <rPh sb="0" eb="1">
      <t>トイ</t>
    </rPh>
    <phoneticPr fontId="2"/>
  </si>
  <si>
    <t>問2-10で5に○</t>
    <rPh sb="0" eb="1">
      <t>トイ</t>
    </rPh>
    <phoneticPr fontId="2"/>
  </si>
  <si>
    <t>問2-11で5に○</t>
    <rPh sb="0" eb="1">
      <t>トイ</t>
    </rPh>
    <phoneticPr fontId="2"/>
  </si>
  <si>
    <t>問3-1で8に○</t>
    <rPh sb="0" eb="1">
      <t>トイ</t>
    </rPh>
    <phoneticPr fontId="2"/>
  </si>
  <si>
    <t>問3-3で8に○</t>
    <rPh sb="0" eb="1">
      <t>トイ</t>
    </rPh>
    <phoneticPr fontId="2"/>
  </si>
  <si>
    <t>問4-1で5に○</t>
    <rPh sb="0" eb="1">
      <t>トイ</t>
    </rPh>
    <phoneticPr fontId="2"/>
  </si>
  <si>
    <t>問4-1で1or2に○</t>
    <rPh sb="0" eb="1">
      <t>トイ</t>
    </rPh>
    <phoneticPr fontId="2"/>
  </si>
  <si>
    <t>問4-2現在まで　1.実施</t>
    <rPh sb="0" eb="1">
      <t>トイ</t>
    </rPh>
    <rPh sb="4" eb="6">
      <t>ゲンザイ</t>
    </rPh>
    <rPh sb="11" eb="13">
      <t>ジッシ</t>
    </rPh>
    <phoneticPr fontId="2"/>
  </si>
  <si>
    <t>問4-2現在まで　2.実施</t>
    <rPh sb="0" eb="1">
      <t>トイ</t>
    </rPh>
    <rPh sb="4" eb="6">
      <t>ゲンザイ</t>
    </rPh>
    <rPh sb="11" eb="13">
      <t>ジッシ</t>
    </rPh>
    <phoneticPr fontId="2"/>
  </si>
  <si>
    <t>問4-2現在まで　3.実施</t>
    <rPh sb="0" eb="1">
      <t>トイ</t>
    </rPh>
    <rPh sb="4" eb="6">
      <t>ゲンザイ</t>
    </rPh>
    <rPh sb="11" eb="13">
      <t>ジッシ</t>
    </rPh>
    <phoneticPr fontId="2"/>
  </si>
  <si>
    <t>問4-2現在まで　4.実施</t>
    <rPh sb="0" eb="1">
      <t>トイ</t>
    </rPh>
    <rPh sb="4" eb="6">
      <t>ゲンザイ</t>
    </rPh>
    <rPh sb="11" eb="13">
      <t>ジッシ</t>
    </rPh>
    <phoneticPr fontId="2"/>
  </si>
  <si>
    <t>問4-3 1に数量記載</t>
    <rPh sb="0" eb="1">
      <t>トイ</t>
    </rPh>
    <rPh sb="7" eb="9">
      <t>スウリョウ</t>
    </rPh>
    <rPh sb="9" eb="11">
      <t>キサイ</t>
    </rPh>
    <phoneticPr fontId="2"/>
  </si>
  <si>
    <t>問4-3 2に数量記載</t>
    <rPh sb="0" eb="1">
      <t>トイ</t>
    </rPh>
    <rPh sb="7" eb="9">
      <t>スウリョウ</t>
    </rPh>
    <rPh sb="9" eb="11">
      <t>キサイ</t>
    </rPh>
    <phoneticPr fontId="2"/>
  </si>
  <si>
    <t>問4-3 3に数量記載</t>
    <rPh sb="0" eb="1">
      <t>トイ</t>
    </rPh>
    <rPh sb="7" eb="9">
      <t>スウリョウ</t>
    </rPh>
    <rPh sb="9" eb="11">
      <t>キサイ</t>
    </rPh>
    <phoneticPr fontId="2"/>
  </si>
  <si>
    <t>問4-3 4に数量記載</t>
    <rPh sb="0" eb="1">
      <t>トイ</t>
    </rPh>
    <rPh sb="7" eb="9">
      <t>スウリョウ</t>
    </rPh>
    <rPh sb="9" eb="11">
      <t>キサイ</t>
    </rPh>
    <phoneticPr fontId="2"/>
  </si>
  <si>
    <t>問4-5 1に数量記載</t>
    <rPh sb="0" eb="1">
      <t>トイ</t>
    </rPh>
    <rPh sb="7" eb="9">
      <t>スウリョウ</t>
    </rPh>
    <rPh sb="9" eb="11">
      <t>キサイ</t>
    </rPh>
    <phoneticPr fontId="2"/>
  </si>
  <si>
    <t>問4-7 1件目で9を選択</t>
    <rPh sb="0" eb="1">
      <t>トイ</t>
    </rPh>
    <rPh sb="6" eb="8">
      <t>ケンメ</t>
    </rPh>
    <rPh sb="11" eb="13">
      <t>センタク</t>
    </rPh>
    <phoneticPr fontId="2"/>
  </si>
  <si>
    <t>問4-7 2件目で9を選択</t>
    <rPh sb="0" eb="1">
      <t>トイ</t>
    </rPh>
    <rPh sb="6" eb="8">
      <t>ケンメ</t>
    </rPh>
    <rPh sb="11" eb="13">
      <t>センタク</t>
    </rPh>
    <phoneticPr fontId="2"/>
  </si>
  <si>
    <t>問4-7 3件目で9を選択</t>
    <rPh sb="0" eb="1">
      <t>トイ</t>
    </rPh>
    <rPh sb="6" eb="8">
      <t>ケンメ</t>
    </rPh>
    <rPh sb="11" eb="13">
      <t>センタク</t>
    </rPh>
    <phoneticPr fontId="2"/>
  </si>
  <si>
    <t>4-9で2</t>
    <phoneticPr fontId="2"/>
  </si>
  <si>
    <t>問4-9で4</t>
    <rPh sb="0" eb="1">
      <t>トイ</t>
    </rPh>
    <phoneticPr fontId="2"/>
  </si>
  <si>
    <t>問4-11で5</t>
    <rPh sb="0" eb="1">
      <t>トイ</t>
    </rPh>
    <phoneticPr fontId="2"/>
  </si>
  <si>
    <r>
      <t>その他（以下に内容を記入してください）</t>
    </r>
    <r>
      <rPr>
        <b/>
        <u/>
        <sz val="11"/>
        <rFont val="Meiryo UI"/>
        <family val="3"/>
        <charset val="128"/>
      </rPr>
      <t>→問5-1に進んでください</t>
    </r>
    <phoneticPr fontId="2"/>
  </si>
  <si>
    <r>
      <t>処理先（搬出先）は、解体・撤去業者から提案を受けて決定している。</t>
    </r>
    <r>
      <rPr>
        <b/>
        <u/>
        <sz val="11"/>
        <rFont val="Meiryo UI"/>
        <family val="3"/>
        <charset val="128"/>
      </rPr>
      <t>→問5-1に進んでください</t>
    </r>
    <phoneticPr fontId="2"/>
  </si>
  <si>
    <t>問5-1で1or2</t>
    <rPh sb="0" eb="1">
      <t>トイ</t>
    </rPh>
    <phoneticPr fontId="2"/>
  </si>
  <si>
    <t>問5-1で3</t>
    <rPh sb="0" eb="1">
      <t>トイ</t>
    </rPh>
    <phoneticPr fontId="2"/>
  </si>
  <si>
    <t>問5-1で4</t>
    <rPh sb="0" eb="1">
      <t>トイ</t>
    </rPh>
    <phoneticPr fontId="2"/>
  </si>
  <si>
    <t>問5-5で1or2</t>
    <rPh sb="0" eb="1">
      <t>トイ</t>
    </rPh>
    <phoneticPr fontId="2"/>
  </si>
  <si>
    <t>問5-6で3</t>
    <rPh sb="0" eb="1">
      <t>トイ</t>
    </rPh>
    <phoneticPr fontId="2"/>
  </si>
  <si>
    <t>問5-5で3</t>
    <rPh sb="0" eb="1">
      <t>トイ</t>
    </rPh>
    <phoneticPr fontId="2"/>
  </si>
  <si>
    <t>問5-2で9</t>
    <rPh sb="0" eb="1">
      <t>トイ</t>
    </rPh>
    <phoneticPr fontId="2"/>
  </si>
  <si>
    <t>問5-3で10</t>
    <rPh sb="0" eb="1">
      <t>トイ</t>
    </rPh>
    <phoneticPr fontId="2"/>
  </si>
  <si>
    <t>問5-4で12</t>
    <rPh sb="0" eb="1">
      <t>トイ</t>
    </rPh>
    <phoneticPr fontId="2"/>
  </si>
  <si>
    <t>問5-7で6</t>
    <rPh sb="0" eb="1">
      <t>トイ</t>
    </rPh>
    <phoneticPr fontId="2"/>
  </si>
  <si>
    <t>問5-8で8</t>
    <rPh sb="0" eb="1">
      <t>トイ</t>
    </rPh>
    <phoneticPr fontId="2"/>
  </si>
  <si>
    <t>問5-5で4</t>
    <rPh sb="0" eb="1">
      <t>トイ</t>
    </rPh>
    <phoneticPr fontId="2"/>
  </si>
  <si>
    <t>問5-9で5</t>
    <rPh sb="0" eb="1">
      <t>トイ</t>
    </rPh>
    <phoneticPr fontId="2"/>
  </si>
  <si>
    <t>問6-2で8</t>
    <rPh sb="0" eb="1">
      <t>トイ</t>
    </rPh>
    <phoneticPr fontId="2"/>
  </si>
  <si>
    <t>問6-3で6</t>
    <rPh sb="0" eb="1">
      <t>トイ</t>
    </rPh>
    <phoneticPr fontId="2"/>
  </si>
  <si>
    <t>自社が管理する設備において、当該設備を保有又は運営する発電事業者にリパワリングを勧めたことがある。→問6-4に進んでください</t>
    <phoneticPr fontId="2"/>
  </si>
  <si>
    <t>用語も内容も認識しており、自社が管理等する設備への適用可能性を検討できる程度に把握している。→問6-4に進んでください</t>
    <phoneticPr fontId="2"/>
  </si>
  <si>
    <t>用語は聞いたことがあるが、内容は十分に理解していない。→調査終了</t>
    <rPh sb="28" eb="32">
      <t>チョウサシュウリョウ</t>
    </rPh>
    <phoneticPr fontId="2"/>
  </si>
  <si>
    <t>この設問で初めて知った。→調査終了</t>
    <phoneticPr fontId="2"/>
  </si>
  <si>
    <t>その他（以下に内容を記入してください）→該当する場合は問6-4に進んでください</t>
    <rPh sb="20" eb="22">
      <t>ガイトウ</t>
    </rPh>
    <rPh sb="24" eb="26">
      <t>バアイ</t>
    </rPh>
    <rPh sb="27" eb="28">
      <t>トイ</t>
    </rPh>
    <rPh sb="32" eb="33">
      <t>スス</t>
    </rPh>
    <phoneticPr fontId="2"/>
  </si>
  <si>
    <t>問6-3で1,2,3,6</t>
    <rPh sb="0" eb="1">
      <t>トイ</t>
    </rPh>
    <phoneticPr fontId="2"/>
  </si>
  <si>
    <t>問1で6に○</t>
    <rPh sb="0" eb="1">
      <t>トイ</t>
    </rPh>
    <phoneticPr fontId="2"/>
  </si>
  <si>
    <t>問1で13に○</t>
    <rPh sb="0" eb="1">
      <t>トイ</t>
    </rPh>
    <phoneticPr fontId="2"/>
  </si>
  <si>
    <t>1.単純破砕業者やアルミ回収リサイクル事業者ではなく、アルミ・ガラス等回収リサイクル事業者を選定している。</t>
    <phoneticPr fontId="2"/>
  </si>
  <si>
    <t>4.希望する時期・数量で受け入れ可能な事業者を選定している。</t>
    <phoneticPr fontId="2"/>
  </si>
  <si>
    <t>5.処理結果のトレーサビリティが確保され、リサイクル証明書等により確認できる事業者を選定している。</t>
    <phoneticPr fontId="2"/>
  </si>
  <si>
    <t>6.JPEA等の公開リストへの掲載状況など、公表情報を参考に信頼性を確認できる事業者を選定している。</t>
    <phoneticPr fontId="2"/>
  </si>
  <si>
    <t>7.貴社又は顧客である発電事業者との取引実績を有する事業者を選定している。</t>
    <phoneticPr fontId="2"/>
  </si>
  <si>
    <t>8.CO2排出量削減効果やESG・CSRへの貢献を期待できる事業者を選定している。</t>
    <phoneticPr fontId="2"/>
  </si>
  <si>
    <t>主な搬出先までのおおよその距離</t>
  </si>
  <si>
    <t>km</t>
  </si>
  <si>
    <t>対象</t>
  </si>
  <si>
    <t>問4-10(1)で9</t>
  </si>
  <si>
    <t>4-9で2</t>
  </si>
  <si>
    <t>問2-2</t>
  </si>
  <si>
    <t>問5-9</t>
    <phoneticPr fontId="2"/>
  </si>
  <si>
    <t>問2-6(2)</t>
  </si>
  <si>
    <t>2.処理費や収集運搬費用等の料金が安い事業者を選定している。</t>
  </si>
  <si>
    <t>3.解体・撤去現場の近隣で、太陽光パネルの処理を行っている事業者を選定している。</t>
  </si>
  <si>
    <t>4.希望する時期・数量で受け入れ可能な事業者を選定している。</t>
  </si>
  <si>
    <t>5.処理結果のトレーサビリティが確保され、リサイクル証明書等により確認できる事業者を選定している。</t>
  </si>
  <si>
    <t>6.JPEA等の公開リストへの掲載状況など、公表情報を参考に信頼性を確認できる事業者を選定している。</t>
  </si>
  <si>
    <t>7.貴社との取引実績を有する事業者を選定している。</t>
  </si>
  <si>
    <t>8.CO2排出量削減効果やESG・CSRへの貢献を期待できる事業者を選定している。</t>
  </si>
  <si>
    <t>9.その他（具体的に）</t>
  </si>
  <si>
    <t>その他の内容</t>
    <rPh sb="2" eb="3">
      <t>タ</t>
    </rPh>
    <rPh sb="4" eb="6">
      <t>ナイヨウ</t>
    </rPh>
    <phoneticPr fontId="2"/>
  </si>
  <si>
    <t>問2-6(1)</t>
    <phoneticPr fontId="2"/>
  </si>
  <si>
    <t>主な搬出先までのおおよその距離</t>
    <phoneticPr fontId="2"/>
  </si>
  <si>
    <t>一部をリユースに回した</t>
    <rPh sb="0" eb="2">
      <t>イチブ</t>
    </rPh>
    <rPh sb="8" eb="9">
      <t>マワ</t>
    </rPh>
    <phoneticPr fontId="2"/>
  </si>
  <si>
    <t>1.すべてリユースに回した
2.一部をリユースに回した
3.リユースに回すことを検討したが実施しなかった。
4.リユースに回すことを検討しなかった。あるいは、発電事業者の指示に従ったため、検討したかどうか把握していない。</t>
    <phoneticPr fontId="2"/>
  </si>
  <si>
    <t>全体枚数</t>
    <rPh sb="0" eb="2">
      <t>ゼンタイ</t>
    </rPh>
    <rPh sb="2" eb="3">
      <t>マイ</t>
    </rPh>
    <rPh sb="3" eb="4">
      <t>スウ</t>
    </rPh>
    <phoneticPr fontId="2"/>
  </si>
  <si>
    <t>リユース枚数</t>
    <rPh sb="4" eb="6">
      <t>マイスウ</t>
    </rPh>
    <phoneticPr fontId="2"/>
  </si>
  <si>
    <t>問5-1で2</t>
    <rPh sb="0" eb="1">
      <t>トイ</t>
    </rPh>
    <phoneticPr fontId="2"/>
  </si>
  <si>
    <t>1.すべてまたはほとんどの排出機会において、アルミフレームだけでなく、ガラス等もリサイクルに回した。
2.一部の排出機会において、アルミフレームだけでなくガラス等もリサイクルに回したことがある
3.検討したが実施しなかった。
4.検討しなかった。あるいは、発電事業者の指示に従ったため、検討したかどうか把握していない。</t>
    <phoneticPr fontId="2"/>
  </si>
  <si>
    <t>ガラス等もリサイクルに回した</t>
    <rPh sb="3" eb="4">
      <t>トウ</t>
    </rPh>
    <rPh sb="11" eb="12">
      <t>マワ</t>
    </rPh>
    <phoneticPr fontId="2"/>
  </si>
  <si>
    <t>リサイクル枚数</t>
    <rPh sb="5" eb="7">
      <t>マイスウ</t>
    </rPh>
    <phoneticPr fontId="2"/>
  </si>
  <si>
    <t>問5-5で2</t>
    <rPh sb="0" eb="1">
      <t>トイ</t>
    </rPh>
    <phoneticPr fontId="2"/>
  </si>
  <si>
    <t>枚をリサイクルに回した</t>
    <rPh sb="0" eb="1">
      <t>マイ</t>
    </rPh>
    <rPh sb="8" eb="9">
      <t>マワ</t>
    </rPh>
    <phoneticPr fontId="2"/>
  </si>
  <si>
    <t>6.運搬費用が高かったため</t>
  </si>
  <si>
    <t>7.納期が合わなかったため</t>
  </si>
  <si>
    <t>8.処理能力不足だったため</t>
  </si>
  <si>
    <t>8.費用差が大きかったため</t>
  </si>
  <si>
    <t>9.運搬費用が高かったため</t>
  </si>
  <si>
    <t>10.納期が合わなかったため</t>
  </si>
  <si>
    <t>11.処理能力不足だったため</t>
  </si>
  <si>
    <t>12.その他（以下に内容を記入してください）</t>
  </si>
  <si>
    <t>問2-3で6に入力がある</t>
    <rPh sb="0" eb="1">
      <t>トイ</t>
    </rPh>
    <rPh sb="7" eb="9">
      <t>ニュウリョク</t>
    </rPh>
    <phoneticPr fontId="2"/>
  </si>
  <si>
    <t>問2-3でその他に入力がある</t>
    <rPh sb="0" eb="1">
      <t>トイ</t>
    </rPh>
    <rPh sb="7" eb="8">
      <t>タ</t>
    </rPh>
    <rPh sb="9" eb="11">
      <t>ニュウリョク</t>
    </rPh>
    <phoneticPr fontId="2"/>
  </si>
  <si>
    <t>問2-4で6に記載</t>
    <rPh sb="0" eb="1">
      <t>トイ</t>
    </rPh>
    <rPh sb="7" eb="9">
      <t>キサイ</t>
    </rPh>
    <phoneticPr fontId="2"/>
  </si>
  <si>
    <t>問4-5９に数量記載</t>
    <rPh sb="0" eb="1">
      <t>トイ</t>
    </rPh>
    <rPh sb="6" eb="8">
      <t>スウリョウ</t>
    </rPh>
    <rPh sb="8" eb="10">
      <t>キサイ</t>
    </rPh>
    <phoneticPr fontId="2"/>
  </si>
  <si>
    <t>問4-3 8に数量記載</t>
    <rPh sb="0" eb="1">
      <t>トイ</t>
    </rPh>
    <rPh sb="7" eb="9">
      <t>スウリョウ</t>
    </rPh>
    <rPh sb="9" eb="11">
      <t>キサイ</t>
    </rPh>
    <phoneticPr fontId="2"/>
  </si>
  <si>
    <t>問4-3 その他に数量記載</t>
    <rPh sb="0" eb="1">
      <t>トイ</t>
    </rPh>
    <rPh sb="7" eb="8">
      <t>タ</t>
    </rPh>
    <rPh sb="9" eb="11">
      <t>スウリョウ</t>
    </rPh>
    <rPh sb="11" eb="13">
      <t>キサイ</t>
    </rPh>
    <phoneticPr fontId="2"/>
  </si>
  <si>
    <t>【廃棄関係】</t>
    <rPh sb="1" eb="3">
      <t>ハイキ</t>
    </rPh>
    <phoneticPr fontId="2"/>
  </si>
  <si>
    <t>【取り外し全般】</t>
    <rPh sb="1" eb="2">
      <t>ト</t>
    </rPh>
    <rPh sb="3" eb="4">
      <t>ハズ</t>
    </rPh>
    <phoneticPr fontId="2"/>
  </si>
  <si>
    <t>取り外し全般</t>
    <rPh sb="0" eb="1">
      <t>ト</t>
    </rPh>
    <rPh sb="2" eb="3">
      <t>ハズ</t>
    </rPh>
    <phoneticPr fontId="2"/>
  </si>
  <si>
    <t>廃棄関係</t>
    <rPh sb="0" eb="2">
      <t>ハイキ</t>
    </rPh>
    <phoneticPr fontId="2"/>
  </si>
  <si>
    <t>2.産業廃棄物管理票は電子で交付し、上記の記載を行っている。</t>
    <phoneticPr fontId="2"/>
  </si>
  <si>
    <t>3.産業廃棄物管理票には上記の記載を行っていない。</t>
    <phoneticPr fontId="2"/>
  </si>
  <si>
    <t>1.産業廃棄物管理票は紙で交付し、上記の記載を行っている。</t>
    <phoneticPr fontId="2"/>
  </si>
  <si>
    <t>メールアドレス</t>
    <phoneticPr fontId="2"/>
  </si>
  <si>
    <r>
      <t>太陽光発電設備の解体・撤去に関する経験、または太陽光パネルの廃棄・リサイクルプロセスに関する経験について、貴社で経験したことがあるものはどれですか。</t>
    </r>
    <r>
      <rPr>
        <b/>
        <u/>
        <sz val="11"/>
        <rFont val="Meiryo UI"/>
        <family val="3"/>
        <charset val="128"/>
      </rPr>
      <t>該当するものを「すべて」</t>
    </r>
    <r>
      <rPr>
        <b/>
        <sz val="11"/>
        <rFont val="Meiryo UI"/>
        <family val="3"/>
        <charset val="128"/>
      </rPr>
      <t>選んでください。（複数回答可）
※発電設備の廃止、更新、故障・破損、性能低下、リパワリング等に伴い、太陽光パネルを取り外し、保管、搬出、廃棄、リユース・リサイクル等を行う場合を対象とします。</t>
    </r>
    <phoneticPr fontId="2"/>
  </si>
  <si>
    <t>2025年度（令和７年度）に取り外した太陽光パネルについて、搬出先（処理方法等）別、パネルの状態別の排出量（年間合計）を記入してください。
実績がない場合は、「0」を記入してください。
※枚数および重量の双方について記入してください。いずれか一方のみ把握している場合は、その項目のみ記入してください。
※処理先の詳細が不明な場合は、把握している範囲で回答してください。
※「目的を終了したもの」とは、発電事業の終了等により使用を終了した太陽光パネルを指します。</t>
    <rPh sb="108" eb="110">
      <t>キニュウ</t>
    </rPh>
    <rPh sb="141" eb="143">
      <t>キニュウ</t>
    </rPh>
    <phoneticPr fontId="2"/>
  </si>
  <si>
    <t>太陽光パネルの単位重量当たりの取り外し工事費用（税抜、円/kg）を記入してください。金額は、利益を含めた実際の工事単価（顧客への請求額）を記入してください。なお、収集運搬費用や廃棄物処分費用は含めないでください。</t>
    <rPh sb="33" eb="35">
      <t>キニュウ</t>
    </rPh>
    <rPh sb="69" eb="71">
      <t>キニュウ</t>
    </rPh>
    <phoneticPr fontId="2"/>
  </si>
  <si>
    <r>
      <t>産業廃棄物管理票を交付する際に、紙または電子マニフェストのいずれを使用しましたか。また「太陽光発電設備のリサイクル等の推進に向けたガイドライン」では、「引渡の際に交付する産業廃棄物管理票の廃棄物の名称または備考欄に使用済太陽電池モジュールであることを明記し、産業廃棄物処理業者が適正に処理できるようにする必要がある。」と記載しているところ、このような記載を行っていますか。</t>
    </r>
    <r>
      <rPr>
        <b/>
        <u/>
        <sz val="11"/>
        <rFont val="Meiryo UI"/>
        <family val="3"/>
        <charset val="128"/>
      </rPr>
      <t>該当するものを「すべて」</t>
    </r>
    <r>
      <rPr>
        <b/>
        <sz val="11"/>
        <rFont val="Meiryo UI"/>
        <family val="3"/>
        <charset val="128"/>
      </rPr>
      <t>選んでください。（複数回答可）</t>
    </r>
    <rPh sb="207" eb="212">
      <t>フクスウカイトウカ</t>
    </rPh>
    <phoneticPr fontId="2"/>
  </si>
  <si>
    <t>2025年度に、取り外しまたは解体・撤去を依頼／自社で実施した太陽光パネルについて、搬出先（処理方法等）別、パネルの状態別の排出量（年間合計）を記入してください。
実績がない場合は、「0」を記入してください。
※枚数および重量の双方について記入してください。
　いずれか一方のみ把握している場合は、その項目のみ記入してください。
※処理先の詳細が不明な場合は、把握している範囲で回答してください。
※「目的を終了したもの」とは、発電事業の終了等により使用を終了した太陽光パネルを指します。</t>
    <rPh sb="120" eb="122">
      <t>キニュウ</t>
    </rPh>
    <rPh sb="155" eb="157">
      <t>キニュウ</t>
    </rPh>
    <rPh sb="189" eb="191">
      <t>キニュウ</t>
    </rPh>
    <phoneticPr fontId="2"/>
  </si>
  <si>
    <t>リユース事業者へ引き渡した場合、引渡し先やアルミフレーム取外し有無のそれぞれの排出量（年間合計）を記入してください。アルミフレームの取扱いが明確でない場合は「アルミフレームを取り外していない」欄でお答えください。引き渡し先が国内か海外か明確でない場合は、「海外でのリユース」欄でお答えください。
※枚数および重量の双方について記入してください。
　いずれか一方のみ把握している場合は、その項目のみ記入してください。
※重量（t）・枚数の合計は、問4-3の合計重量・枚数と一致するようにご回答ください。</t>
    <rPh sb="163" eb="165">
      <t>キニュウ</t>
    </rPh>
    <rPh sb="198" eb="200">
      <t>キニュウ</t>
    </rPh>
    <phoneticPr fontId="2"/>
  </si>
  <si>
    <t>問4-3の回答に関連して、取り外しまたは解体・撤去に至った主な理由別の重量（t）及び枚数を、把握している範囲で記入してください。複数の理由に該当する場合は、主たる理由を選択してください。
※回答は概数可。不明な場合は「理由不明」に記入し、実績がない場合は「0」を記入してください。
※重量（t）・枚数の合計は、問4-3の合計重量・枚数と一致するようにご回答ください。
※枚数および重量の双方について記入してください。
　いずれか一方のみ把握している場合は、その項目のみ記入してください。</t>
    <rPh sb="35" eb="37">
      <t>ジュウリョウ</t>
    </rPh>
    <rPh sb="115" eb="117">
      <t>キニュウ</t>
    </rPh>
    <rPh sb="142" eb="144">
      <t>ジュウリョウ</t>
    </rPh>
    <rPh sb="162" eb="164">
      <t>ジュウリョウ</t>
    </rPh>
    <rPh sb="199" eb="201">
      <t>キニュウ</t>
    </rPh>
    <rPh sb="234" eb="236">
      <t>キニュウ</t>
    </rPh>
    <phoneticPr fontId="2"/>
  </si>
  <si>
    <t>問4-5で「1.偶発的な故障・破損によるもの（災害等によるものを除く）」に重量（t）・枚数を記入した場合、そのパネルを設置した時期を把握している場合は記入してください。把握されていない場合は設置時期を「不明」として記入してください。
※設置時期の異なるパネルがある場合には、設置年ごとに分けて記入してください。
※把握していない場合は「不明」に記入してください。
※枚数および重量の双方について記入してください。
　いずれか一方のみ把握している場合は、その項目のみ記入してください。</t>
    <rPh sb="37" eb="38">
      <t>オモ</t>
    </rPh>
    <rPh sb="197" eb="199">
      <t>キニュウ</t>
    </rPh>
    <rPh sb="232" eb="234">
      <t>キニュウ</t>
    </rPh>
    <phoneticPr fontId="2"/>
  </si>
  <si>
    <r>
      <t>2025年度（令和７年度）に、取り外しまたは解体・撤去を依頼した太陽光パネルのうち、1案件あたりの太陽光パネル排出量が1,000枚以上であった案件(複数ある場合、多い順に５案件まで)について、枚数・重量・設備容量・排出完了までにかかった期間を記入し、排出理由について</t>
    </r>
    <r>
      <rPr>
        <b/>
        <u/>
        <sz val="11"/>
        <rFont val="Meiryo UI"/>
        <family val="3"/>
        <charset val="128"/>
      </rPr>
      <t>該当するものを「ひとつ」</t>
    </r>
    <r>
      <rPr>
        <b/>
        <sz val="11"/>
        <rFont val="Meiryo UI"/>
        <family val="3"/>
        <charset val="128"/>
      </rPr>
      <t>選んてください。該当する案件がない場合は、1案件あたりの太陽光パネル排出量が最も多かった案件について、枚数・重量・設備容量・排出完了までにかかった期間を記入し、排出理由について</t>
    </r>
    <r>
      <rPr>
        <b/>
        <u/>
        <sz val="11"/>
        <rFont val="Meiryo UI"/>
        <family val="3"/>
        <charset val="128"/>
      </rPr>
      <t>該当するものを「ひとつ」</t>
    </r>
    <r>
      <rPr>
        <b/>
        <sz val="11"/>
        <rFont val="Meiryo UI"/>
        <family val="3"/>
        <charset val="128"/>
      </rPr>
      <t>選んてください。
※同一発電設備・同一撤去工事に由来する排出については、搬出日や運搬回数が複数に分かれる場合でも、1案件としてまとめてご回答ください。
※1,000枚以上であった案件がない場合又は１案件のみだった場合、２件目以降を回答する必要はありません。
※実績がない場合は、「0」を記入してください。
※枚数および重量の双方について記入してください。
　いずれか一方のみ把握している場合は、その項目のみ記入してください。</t>
    </r>
    <rPh sb="413" eb="415">
      <t>キニュウ</t>
    </rPh>
    <rPh sb="448" eb="450">
      <t>キニュウ</t>
    </rPh>
    <phoneticPr fontId="2"/>
  </si>
  <si>
    <r>
      <t>アルミ・ガラス等回収リサイクル事業者に、太陽光パネルの受入依頼をした際、受入拒否をされたことはありますか。されたことがある場合、アルミ・ガラス等回収リサイクル事業者が太陽光パネルの受入を拒否した理由について、</t>
    </r>
    <r>
      <rPr>
        <b/>
        <u/>
        <sz val="11"/>
        <rFont val="Meiryo UI"/>
        <family val="3"/>
        <charset val="128"/>
      </rPr>
      <t>該当するものを「すべて」</t>
    </r>
    <r>
      <rPr>
        <b/>
        <sz val="11"/>
        <rFont val="Meiryo UI"/>
        <family val="3"/>
        <charset val="128"/>
      </rPr>
      <t>選んでください。（複数回答可。4.は単一回答）</t>
    </r>
    <phoneticPr fontId="2"/>
  </si>
  <si>
    <t>以上でアンケート調査は終了です。御協力ありがとうございました。</t>
    <phoneticPr fontId="2"/>
  </si>
  <si>
    <t>使用済太陽光パネルの排出実態調査票（太陽光発電設備のO&amp;M事業者向け）</t>
    <rPh sb="0" eb="3">
      <t>シヨウズ</t>
    </rPh>
    <rPh sb="3" eb="6">
      <t>タイヨウコウ</t>
    </rPh>
    <rPh sb="10" eb="16">
      <t>ハイシュツジッタイチョウサ</t>
    </rPh>
    <rPh sb="16" eb="17">
      <t>ヒョウ</t>
    </rPh>
    <rPh sb="18" eb="21">
      <t>タイヨウコウ</t>
    </rPh>
    <rPh sb="21" eb="23">
      <t>ハツデン</t>
    </rPh>
    <rPh sb="23" eb="25">
      <t>セツビ</t>
    </rPh>
    <rPh sb="29" eb="32">
      <t>ジギョウシャ</t>
    </rPh>
    <rPh sb="32" eb="33">
      <t>ム</t>
    </rPh>
    <phoneticPr fontId="2"/>
  </si>
  <si>
    <t>貴社による太陽光発電設備のO＆M事業に関連する使用済太陽光パネルの取り外しや
廃棄・リサイクルプロセスの状況について御回答ください。なお、太陽光パネルの取り外しや
廃棄・リサイクルに関与したことがない場合でも、必須の問には御回答いただけますようお願いいたします。
本調査のご回答内容を集計・匿名化した上で、政策検討・分析資料作成等に利用する場合があります。
また、本調査には、国立研究開発法人新エネルギー・産業技術総合開発機構（NEDO）での
今後の技術開発支援策等の検討に資する設問が一部（問4-6）含まれます。
空欄の場合赤文字のエラーが出てしまいますが、差支えない範囲でご回答いただければ幸いです。
赤文字のエラーが残る場合、差支えない範囲で「チェックシート」の「修正不可理由」に
事由を御記載をお願いいたします。</t>
    <phoneticPr fontId="2"/>
  </si>
  <si>
    <t>URLは以下の通りです。</t>
    <rPh sb="4" eb="6">
      <t>イカ</t>
    </rPh>
    <rPh sb="7" eb="8">
      <t>トオ</t>
    </rPh>
    <phoneticPr fontId="2"/>
  </si>
  <si>
    <t>https://x.gd/uR9xL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</si>
</sst>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
    <font>
      <sz val="11"/>
      <color theme="1"/>
      <name val="Yu Gothic"/>
      <family val="2"/>
      <scheme val="minor"/>
    </font>
    <font>
      <sz val="11"/>
      <color theme="1"/>
      <name val="Yu Gothic"/>
      <family val="2"/>
      <charset val="128"/>
      <scheme val="minor"/>
    </font>
    <font>
      <sz val="6"/>
      <name val="Yu Gothic"/>
      <family val="3"/>
      <charset val="128"/>
      <scheme val="minor"/>
    </font>
    <font>
      <sz val="10"/>
      <color theme="1"/>
      <name val="Yu Gothic"/>
      <family val="2"/>
      <scheme val="minor"/>
    </font>
    <font>
      <sz val="11"/>
      <name val="Yu Gothic"/>
      <family val="2"/>
      <scheme val="minor"/>
    </font>
    <font>
      <sz val="11"/>
      <name val="Meiryo UI"/>
      <family val="3"/>
      <charset val="128"/>
    </font>
    <font>
      <sz val="11"/>
      <color theme="1"/>
      <name val="Meiryo UI"/>
      <family val="3"/>
      <charset val="128"/>
    </font>
    <font>
      <b/>
      <sz val="14"/>
      <name val="Meiryo UI"/>
      <family val="3"/>
      <charset val="128"/>
    </font>
    <font>
      <sz val="10"/>
      <name val="Meiryo UI"/>
      <family val="3"/>
      <charset val="128"/>
    </font>
    <font>
      <b/>
      <sz val="12"/>
      <name val="Meiryo UI"/>
      <family val="3"/>
      <charset val="128"/>
    </font>
    <font>
      <b/>
      <sz val="11"/>
      <name val="Meiryo UI"/>
      <family val="3"/>
      <charset val="128"/>
    </font>
    <font>
      <sz val="9"/>
      <name val="Meiryo UI"/>
      <family val="3"/>
      <charset val="128"/>
    </font>
    <font>
      <sz val="10"/>
      <color theme="1"/>
      <name val="Meiryo UI"/>
      <family val="3"/>
      <charset val="128"/>
    </font>
    <font>
      <u/>
      <sz val="11"/>
      <color theme="10"/>
      <name val="Yu Gothic"/>
      <family val="2"/>
      <scheme val="minor"/>
    </font>
    <font>
      <u/>
      <sz val="11"/>
      <color theme="10"/>
      <name val="Meiryo UI"/>
      <family val="3"/>
      <charset val="128"/>
    </font>
    <font>
      <sz val="11"/>
      <color theme="1"/>
      <name val="Yu Gothic"/>
      <family val="2"/>
      <scheme val="minor"/>
    </font>
    <font>
      <b/>
      <sz val="11"/>
      <color rgb="FFFF0000"/>
      <name val="Meiryo UI"/>
      <family val="3"/>
      <charset val="128"/>
    </font>
    <font>
      <sz val="6"/>
      <name val="Yu Gothic"/>
      <family val="2"/>
      <charset val="128"/>
      <scheme val="minor"/>
    </font>
    <font>
      <b/>
      <sz val="10"/>
      <color theme="1"/>
      <name val="Meiryo UI"/>
      <family val="3"/>
      <charset val="128"/>
    </font>
    <font>
      <sz val="10"/>
      <color theme="0"/>
      <name val="Meiryo UI"/>
      <family val="3"/>
      <charset val="128"/>
    </font>
    <font>
      <b/>
      <u/>
      <sz val="11"/>
      <name val="Meiryo UI"/>
      <family val="3"/>
      <charset val="128"/>
    </font>
    <font>
      <b/>
      <sz val="10"/>
      <color rgb="FFFF0000"/>
      <name val="Meiryo UI"/>
      <family val="3"/>
      <charset val="128"/>
    </font>
    <font>
      <sz val="10"/>
      <color theme="1"/>
      <name val="Meiryo UI"/>
      <family val="3"/>
    </font>
    <font>
      <sz val="11"/>
      <color theme="1"/>
      <name val="Meiryo UI"/>
      <family val="3"/>
    </font>
    <font>
      <b/>
      <sz val="12"/>
      <name val="Meiryo UI"/>
      <family val="3"/>
    </font>
    <font>
      <b/>
      <sz val="12"/>
      <color rgb="FF0000FF"/>
      <name val="Meiryo UI"/>
      <family val="3"/>
    </font>
    <font>
      <b/>
      <sz val="11"/>
      <color rgb="FFFF0000"/>
      <name val="Meiryo UI"/>
      <family val="3"/>
    </font>
    <font>
      <sz val="10.5"/>
      <color theme="1"/>
      <name val="游明朝"/>
      <family val="1"/>
      <charset val="128"/>
    </font>
    <font>
      <sz val="11"/>
      <color theme="1"/>
      <name val="BIZ UDPゴシック"/>
      <family val="3"/>
      <charset val="128"/>
    </font>
    <font>
      <b/>
      <sz val="11"/>
      <color theme="1"/>
      <name val="Meiryo UI"/>
      <family val="3"/>
      <charset val="128"/>
    </font>
    <font>
      <sz val="11"/>
      <color rgb="FFFF0000"/>
      <name val="Meiryo UI"/>
      <family val="3"/>
      <charset val="128"/>
    </font>
    <font>
      <sz val="11"/>
      <color rgb="FF000000"/>
      <name val="Meiryo UI"/>
      <family val="3"/>
      <charset val="128"/>
    </font>
    <font>
      <sz val="9"/>
      <color theme="1"/>
      <name val="游明朝"/>
      <family val="1"/>
      <charset val="128"/>
    </font>
    <font>
      <b/>
      <u/>
      <sz val="11"/>
      <color rgb="FF000000"/>
      <name val="Meiryo UI"/>
      <family val="3"/>
      <charset val="128"/>
    </font>
    <font>
      <sz val="11"/>
      <color theme="1"/>
      <name val="游明朝"/>
      <family val="1"/>
      <charset val="128"/>
    </font>
    <font>
      <b/>
      <u/>
      <sz val="11"/>
      <color theme="1"/>
      <name val="Meiryo UI"/>
      <family val="3"/>
      <charset val="128"/>
    </font>
    <font>
      <sz val="10"/>
      <color rgb="FF000000"/>
      <name val="Meiryo UI"/>
      <family val="3"/>
      <charset val="128"/>
    </font>
  </fonts>
  <fills count="20">
    <fill>
      <patternFill patternType="none"/>
    </fill>
    <fill>
      <patternFill patternType="gray125"/>
    </fill>
    <fill>
      <patternFill patternType="solid">
        <fgColor theme="8" tint="0.59999389629810485"/>
        <bgColor indexed="64"/>
      </patternFill>
    </fill>
    <fill>
      <patternFill patternType="solid">
        <fgColor rgb="FFFDEFE7"/>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rgb="FF003399"/>
        <bgColor indexed="64"/>
      </patternFill>
    </fill>
    <fill>
      <patternFill patternType="solid">
        <fgColor rgb="FFFFCCFF"/>
        <bgColor indexed="64"/>
      </patternFill>
    </fill>
    <fill>
      <patternFill patternType="solid">
        <fgColor theme="3" tint="0.79998168889431442"/>
        <bgColor indexed="64"/>
      </patternFill>
    </fill>
    <fill>
      <patternFill patternType="solid">
        <fgColor rgb="FFFFE1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DDEBF7"/>
        <bgColor indexed="64"/>
      </patternFill>
    </fill>
    <fill>
      <patternFill patternType="solid">
        <fgColor theme="7" tint="0.79998168889431442"/>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rgb="FF808080"/>
      </bottom>
      <diagonal/>
    </border>
    <border>
      <left style="thin">
        <color indexed="64"/>
      </left>
      <right/>
      <top style="thin">
        <color indexed="64"/>
      </top>
      <bottom style="dotted">
        <color rgb="FF808080"/>
      </bottom>
      <diagonal/>
    </border>
    <border>
      <left/>
      <right style="thin">
        <color indexed="64"/>
      </right>
      <top style="thin">
        <color indexed="64"/>
      </top>
      <bottom style="dotted">
        <color rgb="FF808080"/>
      </bottom>
      <diagonal/>
    </border>
    <border>
      <left/>
      <right/>
      <top style="thin">
        <color indexed="64"/>
      </top>
      <bottom style="dotted">
        <color rgb="FF808080"/>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rgb="FF808080"/>
      </top>
      <bottom style="thin">
        <color indexed="64"/>
      </bottom>
      <diagonal/>
    </border>
    <border>
      <left/>
      <right/>
      <top style="dotted">
        <color rgb="FF808080"/>
      </top>
      <bottom style="thin">
        <color indexed="64"/>
      </bottom>
      <diagonal/>
    </border>
    <border>
      <left/>
      <right style="thin">
        <color indexed="64"/>
      </right>
      <top style="dotted">
        <color rgb="FF808080"/>
      </top>
      <bottom style="thin">
        <color indexed="64"/>
      </bottom>
      <diagonal/>
    </border>
  </borders>
  <cellStyleXfs count="5">
    <xf numFmtId="0" fontId="0" fillId="0" borderId="0"/>
    <xf numFmtId="0" fontId="13" fillId="0" borderId="0" applyNumberFormat="0" applyFill="0" applyBorder="0" applyAlignment="0" applyProtection="0"/>
    <xf numFmtId="38" fontId="15" fillId="0" borderId="0" applyFont="0" applyFill="0" applyBorder="0" applyAlignment="0" applyProtection="0">
      <alignment vertical="center"/>
    </xf>
    <xf numFmtId="0" fontId="1" fillId="0" borderId="0">
      <alignment vertical="center"/>
    </xf>
    <xf numFmtId="0" fontId="14" fillId="0" borderId="0" applyNumberFormat="0" applyFill="0" applyBorder="0" applyAlignment="0" applyProtection="0">
      <alignment vertical="center"/>
    </xf>
  </cellStyleXfs>
  <cellXfs count="519">
    <xf numFmtId="0" fontId="0" fillId="0" borderId="0" xfId="0"/>
    <xf numFmtId="0" fontId="0" fillId="0" borderId="0" xfId="0" applyAlignment="1">
      <alignment horizontal="center" vertical="center" wrapText="1"/>
    </xf>
    <xf numFmtId="0" fontId="12" fillId="0" borderId="0" xfId="0" applyFont="1" applyAlignment="1" applyProtection="1">
      <alignment vertical="center"/>
      <protection locked="0"/>
    </xf>
    <xf numFmtId="0" fontId="12" fillId="0" borderId="0" xfId="0" applyFont="1" applyAlignment="1" applyProtection="1">
      <alignment vertical="top" wrapText="1"/>
      <protection locked="0"/>
    </xf>
    <xf numFmtId="0" fontId="12" fillId="0" borderId="0" xfId="0" applyFont="1" applyAlignment="1">
      <alignment vertical="top" wrapText="1"/>
    </xf>
    <xf numFmtId="0" fontId="12" fillId="0" borderId="0" xfId="0" applyFont="1" applyAlignment="1" applyProtection="1">
      <alignment vertical="top"/>
      <protection locked="0"/>
    </xf>
    <xf numFmtId="0" fontId="19" fillId="10" borderId="0" xfId="0" applyFont="1" applyFill="1" applyAlignment="1" applyProtection="1">
      <alignment horizontal="center" vertical="center"/>
      <protection locked="0"/>
    </xf>
    <xf numFmtId="0" fontId="12" fillId="0" borderId="0" xfId="0" applyFont="1" applyAlignment="1" applyProtection="1">
      <alignment horizontal="center" vertical="center" wrapText="1"/>
      <protection locked="0"/>
    </xf>
    <xf numFmtId="0" fontId="12" fillId="11" borderId="0" xfId="0" applyFont="1" applyFill="1" applyAlignment="1" applyProtection="1">
      <alignment horizontal="center" vertical="center" wrapText="1"/>
      <protection locked="0"/>
    </xf>
    <xf numFmtId="0" fontId="12" fillId="12" borderId="0" xfId="0" applyFont="1" applyFill="1" applyAlignment="1" applyProtection="1">
      <alignment vertical="center"/>
      <protection locked="0"/>
    </xf>
    <xf numFmtId="0" fontId="12" fillId="0" borderId="0" xfId="0" applyFont="1" applyAlignment="1" applyProtection="1">
      <alignment horizontal="left" vertical="top" wrapText="1"/>
      <protection locked="0"/>
    </xf>
    <xf numFmtId="0" fontId="18" fillId="0" borderId="0" xfId="0" applyFont="1" applyAlignment="1" applyProtection="1">
      <alignment horizontal="left" vertical="center" wrapText="1"/>
      <protection locked="0"/>
    </xf>
    <xf numFmtId="0" fontId="18" fillId="9" borderId="0" xfId="0" applyFont="1" applyFill="1" applyAlignment="1" applyProtection="1">
      <alignment horizontal="center" vertical="center"/>
      <protection locked="0"/>
    </xf>
    <xf numFmtId="0" fontId="18" fillId="4" borderId="0" xfId="0" applyFont="1" applyFill="1" applyAlignment="1" applyProtection="1">
      <alignment horizontal="left" vertical="center"/>
      <protection locked="0"/>
    </xf>
    <xf numFmtId="0" fontId="18" fillId="12" borderId="0" xfId="0" applyFont="1" applyFill="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12" fillId="4" borderId="0" xfId="0" applyFont="1" applyFill="1" applyAlignment="1" applyProtection="1">
      <alignment horizontal="center" vertical="center"/>
      <protection locked="0"/>
    </xf>
    <xf numFmtId="0" fontId="12" fillId="4" borderId="0" xfId="0" applyFont="1" applyFill="1" applyAlignment="1" applyProtection="1">
      <alignment horizontal="center" vertical="center" wrapText="1"/>
      <protection locked="0"/>
    </xf>
    <xf numFmtId="0" fontId="12" fillId="9" borderId="0" xfId="0" applyFont="1" applyFill="1" applyAlignment="1" applyProtection="1">
      <alignment horizontal="center" vertical="center"/>
      <protection locked="0"/>
    </xf>
    <xf numFmtId="0" fontId="12" fillId="12" borderId="0" xfId="0" applyFont="1" applyFill="1" applyAlignment="1" applyProtection="1">
      <alignment horizontal="center" vertical="center" wrapText="1"/>
      <protection locked="0"/>
    </xf>
    <xf numFmtId="0" fontId="8" fillId="0" borderId="0" xfId="0" applyFont="1" applyAlignment="1" applyProtection="1">
      <alignment vertical="top" wrapText="1"/>
      <protection locked="0"/>
    </xf>
    <xf numFmtId="0" fontId="8" fillId="0" borderId="0" xfId="0" applyFont="1" applyAlignment="1" applyProtection="1">
      <alignment vertical="center"/>
      <protection locked="0"/>
    </xf>
    <xf numFmtId="0" fontId="8" fillId="0" borderId="0" xfId="0" applyFont="1" applyAlignment="1" applyProtection="1">
      <alignment vertical="top"/>
      <protection locked="0"/>
    </xf>
    <xf numFmtId="0" fontId="4" fillId="0" borderId="0" xfId="0" applyFont="1"/>
    <xf numFmtId="0" fontId="8" fillId="0" borderId="0" xfId="0" applyFont="1" applyAlignment="1" applyProtection="1">
      <alignment horizontal="left" vertical="top" wrapText="1"/>
      <protection locked="0"/>
    </xf>
    <xf numFmtId="38" fontId="18" fillId="9" borderId="0" xfId="0" applyNumberFormat="1" applyFont="1" applyFill="1" applyAlignment="1" applyProtection="1">
      <alignment horizontal="center" vertical="center"/>
      <protection locked="0"/>
    </xf>
    <xf numFmtId="38" fontId="12" fillId="0" borderId="0" xfId="0" applyNumberFormat="1" applyFont="1" applyAlignment="1" applyProtection="1">
      <alignment vertical="center"/>
      <protection locked="0"/>
    </xf>
    <xf numFmtId="38" fontId="12" fillId="0" borderId="0" xfId="0" applyNumberFormat="1" applyFont="1" applyAlignment="1" applyProtection="1">
      <alignment vertical="top"/>
      <protection locked="0"/>
    </xf>
    <xf numFmtId="0" fontId="18" fillId="4" borderId="0" xfId="0" applyFont="1" applyFill="1" applyAlignment="1" applyProtection="1">
      <alignment horizontal="center" vertical="center"/>
      <protection locked="0"/>
    </xf>
    <xf numFmtId="0" fontId="12" fillId="15" borderId="0" xfId="0" applyFont="1" applyFill="1" applyAlignment="1" applyProtection="1">
      <alignment vertical="center"/>
      <protection hidden="1"/>
    </xf>
    <xf numFmtId="0" fontId="22" fillId="15" borderId="0" xfId="0" applyFont="1" applyFill="1" applyAlignment="1" applyProtection="1">
      <alignment vertical="center"/>
      <protection hidden="1"/>
    </xf>
    <xf numFmtId="0" fontId="12" fillId="14" borderId="0" xfId="0" applyFont="1" applyFill="1" applyAlignment="1" applyProtection="1">
      <alignment vertical="center"/>
      <protection hidden="1"/>
    </xf>
    <xf numFmtId="0" fontId="22" fillId="14" borderId="0" xfId="0" applyFont="1" applyFill="1" applyAlignment="1" applyProtection="1">
      <alignment vertical="center"/>
      <protection hidden="1"/>
    </xf>
    <xf numFmtId="0" fontId="23" fillId="0" borderId="0" xfId="3" applyFont="1" applyProtection="1">
      <alignment vertical="center"/>
      <protection hidden="1"/>
    </xf>
    <xf numFmtId="0" fontId="26" fillId="5" borderId="1" xfId="3" applyFont="1" applyFill="1" applyBorder="1" applyAlignment="1" applyProtection="1">
      <alignment vertical="center" wrapText="1"/>
      <protection hidden="1"/>
    </xf>
    <xf numFmtId="0" fontId="23" fillId="4" borderId="1" xfId="3" applyFont="1" applyFill="1" applyBorder="1" applyAlignment="1" applyProtection="1">
      <alignment horizontal="left" vertical="top" wrapText="1"/>
      <protection locked="0"/>
    </xf>
    <xf numFmtId="0" fontId="23" fillId="4" borderId="6" xfId="3" applyFont="1" applyFill="1" applyBorder="1" applyAlignment="1" applyProtection="1">
      <alignment horizontal="left" vertical="top" wrapText="1"/>
      <protection locked="0"/>
    </xf>
    <xf numFmtId="0" fontId="23" fillId="0" borderId="1" xfId="3" applyFont="1" applyBorder="1" applyAlignment="1" applyProtection="1">
      <alignment horizontal="center" vertical="center"/>
      <protection hidden="1"/>
    </xf>
    <xf numFmtId="0" fontId="23" fillId="0" borderId="0" xfId="3" applyFont="1" applyAlignment="1" applyProtection="1">
      <alignment horizontal="center" vertical="center"/>
      <protection hidden="1"/>
    </xf>
    <xf numFmtId="38" fontId="5" fillId="9" borderId="16" xfId="2" applyFont="1" applyFill="1" applyBorder="1" applyAlignment="1" applyProtection="1">
      <alignment vertical="center" wrapText="1"/>
      <protection locked="0"/>
    </xf>
    <xf numFmtId="38" fontId="5" fillId="9" borderId="11" xfId="2" applyFont="1" applyFill="1" applyBorder="1" applyAlignment="1" applyProtection="1">
      <alignment vertical="center" wrapText="1"/>
      <protection locked="0"/>
    </xf>
    <xf numFmtId="38" fontId="5" fillId="9" borderId="18" xfId="2" applyFont="1" applyFill="1" applyBorder="1" applyAlignment="1" applyProtection="1">
      <alignment vertical="center" wrapText="1"/>
      <protection locked="0"/>
    </xf>
    <xf numFmtId="0" fontId="5" fillId="3" borderId="3" xfId="0" applyFont="1" applyFill="1" applyBorder="1" applyAlignment="1" applyProtection="1">
      <alignment horizontal="center" vertical="center"/>
      <protection locked="0"/>
    </xf>
    <xf numFmtId="0" fontId="5" fillId="3" borderId="6"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6" fillId="14" borderId="0" xfId="0" applyFont="1" applyFill="1" applyAlignment="1" applyProtection="1">
      <alignment vertical="center"/>
      <protection hidden="1"/>
    </xf>
    <xf numFmtId="0" fontId="6" fillId="15" borderId="0" xfId="0" applyFont="1" applyFill="1" applyAlignment="1" applyProtection="1">
      <alignment vertical="center"/>
      <protection hidden="1"/>
    </xf>
    <xf numFmtId="0" fontId="5" fillId="3" borderId="1" xfId="0" applyFont="1" applyFill="1" applyBorder="1" applyAlignment="1" applyProtection="1">
      <alignment horizontal="center" vertical="center"/>
      <protection locked="0"/>
    </xf>
    <xf numFmtId="0" fontId="5" fillId="3" borderId="12" xfId="0" applyFont="1" applyFill="1" applyBorder="1" applyAlignment="1" applyProtection="1">
      <alignment horizontal="center" vertical="center"/>
      <protection locked="0"/>
    </xf>
    <xf numFmtId="38" fontId="5" fillId="9" borderId="19" xfId="2" applyFont="1" applyFill="1" applyBorder="1" applyAlignment="1" applyProtection="1">
      <alignment vertical="center" wrapText="1"/>
      <protection locked="0"/>
    </xf>
    <xf numFmtId="38" fontId="5" fillId="9" borderId="20" xfId="2" applyFont="1" applyFill="1" applyBorder="1" applyAlignment="1" applyProtection="1">
      <alignment vertical="center" wrapText="1"/>
      <protection locked="0"/>
    </xf>
    <xf numFmtId="38" fontId="5" fillId="9" borderId="2" xfId="2" applyFont="1" applyFill="1" applyBorder="1" applyAlignment="1" applyProtection="1">
      <alignment vertical="center" wrapText="1"/>
      <protection locked="0"/>
    </xf>
    <xf numFmtId="0" fontId="5" fillId="0" borderId="0" xfId="0" applyFont="1" applyAlignment="1">
      <alignment vertical="top" wrapText="1"/>
    </xf>
    <xf numFmtId="0" fontId="12" fillId="0" borderId="0" xfId="0" applyFont="1" applyAlignment="1" applyProtection="1">
      <alignment vertical="center"/>
      <protection hidden="1"/>
    </xf>
    <xf numFmtId="38" fontId="5" fillId="9" borderId="16" xfId="2" applyFont="1" applyFill="1" applyBorder="1" applyAlignment="1" applyProtection="1">
      <alignment horizontal="center" vertical="center" wrapText="1"/>
      <protection locked="0"/>
    </xf>
    <xf numFmtId="38" fontId="5" fillId="9" borderId="18" xfId="2" applyFont="1" applyFill="1" applyBorder="1" applyAlignment="1" applyProtection="1">
      <alignment horizontal="center" vertical="center" wrapText="1"/>
      <protection locked="0"/>
    </xf>
    <xf numFmtId="38" fontId="5" fillId="9" borderId="11" xfId="2" applyFont="1" applyFill="1" applyBorder="1" applyAlignment="1" applyProtection="1">
      <alignment horizontal="center" vertical="center" wrapText="1"/>
      <protection locked="0"/>
    </xf>
    <xf numFmtId="0" fontId="12" fillId="0" borderId="0" xfId="0" applyFont="1" applyAlignment="1" applyProtection="1">
      <alignment horizontal="left" vertical="center"/>
      <protection locked="0"/>
    </xf>
    <xf numFmtId="0" fontId="18" fillId="3" borderId="0" xfId="0" applyFont="1" applyFill="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18" fillId="9" borderId="0" xfId="0" applyFont="1" applyFill="1" applyAlignment="1" applyProtection="1">
      <alignment horizontal="left" vertical="center"/>
      <protection locked="0"/>
    </xf>
    <xf numFmtId="0" fontId="18" fillId="4" borderId="0" xfId="0" applyFont="1" applyFill="1" applyAlignment="1" applyProtection="1">
      <alignment horizontal="center" vertical="center" wrapText="1"/>
      <protection locked="0"/>
    </xf>
    <xf numFmtId="0" fontId="18" fillId="17" borderId="0" xfId="0" applyFont="1" applyFill="1" applyAlignment="1" applyProtection="1">
      <alignment horizontal="center" vertical="center"/>
      <protection locked="0"/>
    </xf>
    <xf numFmtId="0" fontId="12" fillId="17" borderId="0" xfId="0" applyFont="1" applyFill="1" applyAlignment="1" applyProtection="1">
      <alignment horizontal="center" vertical="center"/>
      <protection locked="0"/>
    </xf>
    <xf numFmtId="0" fontId="18" fillId="3" borderId="0" xfId="0" quotePrefix="1" applyFont="1" applyFill="1" applyAlignment="1" applyProtection="1">
      <alignment horizontal="center" vertical="center"/>
      <protection locked="0"/>
    </xf>
    <xf numFmtId="0" fontId="18" fillId="17" borderId="0" xfId="0" quotePrefix="1" applyFont="1" applyFill="1" applyAlignment="1" applyProtection="1">
      <alignment horizontal="center" vertical="center"/>
      <protection locked="0"/>
    </xf>
    <xf numFmtId="0" fontId="18" fillId="4" borderId="0" xfId="0" quotePrefix="1" applyFont="1" applyFill="1" applyAlignment="1" applyProtection="1">
      <alignment horizontal="center" vertical="center"/>
      <protection locked="0"/>
    </xf>
    <xf numFmtId="38" fontId="18" fillId="4" borderId="0" xfId="0" applyNumberFormat="1" applyFont="1" applyFill="1" applyAlignment="1" applyProtection="1">
      <alignment horizontal="center" vertical="center"/>
      <protection locked="0"/>
    </xf>
    <xf numFmtId="0" fontId="36" fillId="0" borderId="0" xfId="0" applyFont="1" applyAlignment="1" applyProtection="1">
      <alignment vertical="top" wrapText="1"/>
      <protection locked="0"/>
    </xf>
    <xf numFmtId="0" fontId="6" fillId="18" borderId="0" xfId="0" applyFont="1" applyFill="1" applyAlignment="1" applyProtection="1">
      <alignment vertical="center"/>
      <protection hidden="1"/>
    </xf>
    <xf numFmtId="0" fontId="12" fillId="18" borderId="0" xfId="0" applyFont="1" applyFill="1" applyAlignment="1" applyProtection="1">
      <alignment vertical="center"/>
      <protection hidden="1"/>
    </xf>
    <xf numFmtId="0" fontId="12" fillId="13" borderId="12" xfId="0" applyFont="1" applyFill="1" applyBorder="1" applyAlignment="1" applyProtection="1">
      <alignment vertical="top" wrapText="1"/>
      <protection locked="0"/>
    </xf>
    <xf numFmtId="0" fontId="12" fillId="11" borderId="3" xfId="0" applyFont="1" applyFill="1" applyBorder="1" applyAlignment="1" applyProtection="1">
      <alignment vertical="top" wrapText="1"/>
      <protection locked="0"/>
    </xf>
    <xf numFmtId="0" fontId="12" fillId="11" borderId="4" xfId="0" applyFont="1" applyFill="1" applyBorder="1" applyAlignment="1" applyProtection="1">
      <alignment vertical="top" wrapText="1"/>
      <protection locked="0"/>
    </xf>
    <xf numFmtId="0" fontId="12" fillId="11" borderId="5" xfId="0" applyFont="1" applyFill="1" applyBorder="1" applyAlignment="1" applyProtection="1">
      <alignment vertical="top" wrapText="1"/>
      <protection locked="0"/>
    </xf>
    <xf numFmtId="0" fontId="12" fillId="11" borderId="1" xfId="0" applyFont="1" applyFill="1" applyBorder="1" applyAlignment="1" applyProtection="1">
      <alignment vertical="top" wrapText="1"/>
      <protection locked="0"/>
    </xf>
    <xf numFmtId="0" fontId="12" fillId="11" borderId="2" xfId="0" applyFont="1" applyFill="1" applyBorder="1" applyAlignment="1" applyProtection="1">
      <alignment vertical="top" wrapText="1"/>
      <protection locked="0"/>
    </xf>
    <xf numFmtId="0" fontId="23" fillId="0" borderId="2" xfId="3" applyFont="1" applyBorder="1" applyAlignment="1" applyProtection="1">
      <alignment horizontal="center" vertical="center"/>
      <protection hidden="1"/>
    </xf>
    <xf numFmtId="0" fontId="26" fillId="5" borderId="2" xfId="3" applyFont="1" applyFill="1" applyBorder="1" applyAlignment="1" applyProtection="1">
      <alignment vertical="center" wrapText="1"/>
      <protection hidden="1"/>
    </xf>
    <xf numFmtId="0" fontId="12" fillId="0" borderId="0" xfId="0" applyFont="1" applyAlignment="1">
      <alignment horizontal="left" vertical="top" wrapText="1"/>
    </xf>
    <xf numFmtId="0" fontId="0" fillId="0" borderId="4" xfId="0" applyBorder="1" applyAlignment="1">
      <alignment vertical="center" wrapText="1"/>
    </xf>
    <xf numFmtId="0" fontId="5" fillId="0" borderId="0" xfId="0" applyFont="1" applyAlignment="1">
      <alignment vertical="center"/>
    </xf>
    <xf numFmtId="0" fontId="16" fillId="6" borderId="0" xfId="0" applyFont="1" applyFill="1" applyAlignment="1">
      <alignment horizontal="left" indent="1"/>
    </xf>
    <xf numFmtId="0" fontId="6" fillId="0" borderId="0" xfId="0" applyFont="1"/>
    <xf numFmtId="0" fontId="21" fillId="14" borderId="0" xfId="0" applyFont="1" applyFill="1" applyAlignment="1">
      <alignment vertical="top"/>
    </xf>
    <xf numFmtId="0" fontId="12" fillId="15" borderId="0" xfId="0" applyFont="1" applyFill="1" applyAlignment="1">
      <alignment vertical="center"/>
    </xf>
    <xf numFmtId="0" fontId="12" fillId="14" borderId="0" xfId="0" applyFont="1" applyFill="1" applyAlignment="1">
      <alignment vertical="center"/>
    </xf>
    <xf numFmtId="0" fontId="5" fillId="0" borderId="0" xfId="0" applyFont="1" applyAlignment="1">
      <alignment horizontal="center" vertical="center"/>
    </xf>
    <xf numFmtId="0" fontId="6" fillId="0" borderId="0" xfId="0" applyFont="1" applyAlignment="1">
      <alignment vertical="center"/>
    </xf>
    <xf numFmtId="0" fontId="5" fillId="0" borderId="12" xfId="0" applyFont="1" applyBorder="1" applyAlignment="1">
      <alignment horizontal="center" vertical="center" wrapText="1"/>
    </xf>
    <xf numFmtId="0" fontId="5" fillId="0" borderId="0" xfId="0" applyFont="1" applyAlignment="1">
      <alignment horizontal="right" vertical="center"/>
    </xf>
    <xf numFmtId="0" fontId="29" fillId="0" borderId="3" xfId="0" applyFont="1" applyBorder="1" applyAlignment="1">
      <alignment horizontal="left" vertical="center"/>
    </xf>
    <xf numFmtId="0" fontId="29" fillId="0" borderId="1" xfId="0" applyFont="1" applyBorder="1" applyAlignment="1">
      <alignment vertical="center" wrapText="1"/>
    </xf>
    <xf numFmtId="0" fontId="29" fillId="0" borderId="0" xfId="0" applyFont="1" applyAlignment="1">
      <alignment vertical="center" wrapText="1"/>
    </xf>
    <xf numFmtId="0" fontId="10" fillId="0" borderId="0" xfId="0" applyFont="1" applyAlignment="1">
      <alignment vertical="center"/>
    </xf>
    <xf numFmtId="0" fontId="5" fillId="0" borderId="10" xfId="0" applyFont="1" applyBorder="1" applyAlignment="1">
      <alignment vertical="center" wrapText="1"/>
    </xf>
    <xf numFmtId="0" fontId="5" fillId="0" borderId="0" xfId="0" applyFont="1" applyAlignment="1">
      <alignment vertical="center" wrapText="1"/>
    </xf>
    <xf numFmtId="0" fontId="23" fillId="4" borderId="1" xfId="3" applyFont="1" applyFill="1" applyBorder="1" applyAlignment="1">
      <alignment horizontal="left" vertical="top" wrapText="1"/>
    </xf>
    <xf numFmtId="0" fontId="23" fillId="4" borderId="2" xfId="3" applyFont="1" applyFill="1" applyBorder="1" applyAlignment="1">
      <alignment horizontal="left" vertical="top" wrapText="1"/>
    </xf>
    <xf numFmtId="0" fontId="16" fillId="6" borderId="0" xfId="0" applyFont="1" applyFill="1" applyAlignment="1">
      <alignment horizontal="left" vertical="center" indent="1"/>
    </xf>
    <xf numFmtId="0" fontId="10" fillId="0" borderId="0" xfId="0" applyFont="1" applyAlignment="1">
      <alignment horizontal="left" vertical="center"/>
    </xf>
    <xf numFmtId="0" fontId="10" fillId="0" borderId="0" xfId="0" applyFont="1" applyAlignment="1">
      <alignment vertical="center" wrapText="1"/>
    </xf>
    <xf numFmtId="0" fontId="10" fillId="0" borderId="0" xfId="0" applyFont="1" applyAlignment="1">
      <alignment horizontal="left" vertical="center" wrapText="1"/>
    </xf>
    <xf numFmtId="0" fontId="11" fillId="0" borderId="1" xfId="0" applyFont="1" applyBorder="1" applyAlignment="1">
      <alignment horizontal="center" vertical="center" shrinkToFit="1"/>
    </xf>
    <xf numFmtId="0" fontId="5" fillId="0" borderId="0" xfId="0" applyFont="1" applyAlignment="1">
      <alignment horizontal="left" vertical="center"/>
    </xf>
    <xf numFmtId="0" fontId="5" fillId="0" borderId="12" xfId="0" quotePrefix="1" applyFont="1" applyBorder="1" applyAlignment="1">
      <alignment horizontal="center" vertical="center"/>
    </xf>
    <xf numFmtId="0" fontId="5" fillId="0" borderId="12" xfId="0" applyFont="1" applyBorder="1" applyAlignment="1">
      <alignment vertical="center"/>
    </xf>
    <xf numFmtId="0" fontId="5" fillId="0" borderId="4" xfId="0" applyFont="1" applyBorder="1" applyAlignment="1">
      <alignment vertical="center"/>
    </xf>
    <xf numFmtId="0" fontId="10" fillId="0" borderId="4" xfId="0" applyFont="1" applyBorder="1" applyAlignment="1">
      <alignment vertical="center" wrapText="1"/>
    </xf>
    <xf numFmtId="0" fontId="10" fillId="0" borderId="14" xfId="0" applyFont="1" applyBorder="1" applyAlignment="1">
      <alignment vertical="center" wrapText="1"/>
    </xf>
    <xf numFmtId="0" fontId="5" fillId="0" borderId="3" xfId="0" quotePrefix="1" applyFont="1" applyBorder="1" applyAlignment="1">
      <alignment horizontal="center" vertical="center"/>
    </xf>
    <xf numFmtId="0" fontId="31" fillId="0" borderId="3" xfId="0" applyFont="1" applyBorder="1" applyAlignment="1">
      <alignment vertical="center"/>
    </xf>
    <xf numFmtId="0" fontId="6" fillId="0" borderId="4" xfId="0" applyFont="1" applyBorder="1"/>
    <xf numFmtId="0" fontId="31" fillId="0" borderId="4" xfId="0" applyFont="1" applyBorder="1" applyAlignment="1">
      <alignment vertical="center"/>
    </xf>
    <xf numFmtId="0" fontId="5" fillId="0" borderId="8" xfId="0" applyFont="1" applyBorder="1" applyAlignment="1">
      <alignment vertical="center"/>
    </xf>
    <xf numFmtId="0" fontId="6" fillId="0" borderId="8" xfId="0" applyFont="1" applyBorder="1"/>
    <xf numFmtId="0" fontId="10" fillId="0" borderId="8" xfId="0" applyFont="1" applyBorder="1" applyAlignment="1">
      <alignment vertical="center" wrapText="1"/>
    </xf>
    <xf numFmtId="0" fontId="10" fillId="0" borderId="5" xfId="0" applyFont="1" applyBorder="1" applyAlignment="1">
      <alignment vertical="center" wrapText="1"/>
    </xf>
    <xf numFmtId="0" fontId="10" fillId="0" borderId="13" xfId="0" applyFont="1" applyBorder="1" applyAlignment="1">
      <alignment vertical="center" wrapText="1"/>
    </xf>
    <xf numFmtId="0" fontId="6" fillId="0" borderId="11" xfId="0" applyFont="1" applyBorder="1" applyAlignment="1">
      <alignment vertical="top" wrapText="1"/>
    </xf>
    <xf numFmtId="0" fontId="6" fillId="0" borderId="14" xfId="0" applyFont="1" applyBorder="1" applyAlignment="1">
      <alignment vertical="top" wrapText="1"/>
    </xf>
    <xf numFmtId="0" fontId="6" fillId="0" borderId="0" xfId="0" applyFont="1" applyAlignment="1">
      <alignment vertical="top" wrapText="1"/>
    </xf>
    <xf numFmtId="0" fontId="5" fillId="0" borderId="3" xfId="0" applyFont="1" applyBorder="1" applyAlignment="1">
      <alignment vertical="center"/>
    </xf>
    <xf numFmtId="0" fontId="5" fillId="0" borderId="4" xfId="0" applyFont="1" applyBorder="1"/>
    <xf numFmtId="0" fontId="5" fillId="0" borderId="6" xfId="0" quotePrefix="1" applyFont="1" applyBorder="1" applyAlignment="1">
      <alignment horizontal="center"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2" xfId="0" quotePrefix="1" applyFont="1" applyBorder="1" applyAlignment="1">
      <alignment horizontal="center"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10" fillId="0" borderId="15" xfId="0" applyFont="1" applyBorder="1" applyAlignment="1">
      <alignment vertical="center" wrapText="1"/>
    </xf>
    <xf numFmtId="0" fontId="10" fillId="0" borderId="2" xfId="0" applyFont="1" applyBorder="1" applyAlignment="1">
      <alignment vertical="center" wrapText="1"/>
    </xf>
    <xf numFmtId="0" fontId="12" fillId="18" borderId="0" xfId="0" applyFont="1" applyFill="1" applyAlignment="1">
      <alignment vertical="center"/>
    </xf>
    <xf numFmtId="0" fontId="10" fillId="0" borderId="10" xfId="0" applyFont="1" applyBorder="1" applyAlignment="1">
      <alignment horizontal="left" vertical="center"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14" xfId="0" applyFont="1" applyBorder="1" applyAlignment="1">
      <alignment vertical="top" wrapText="1"/>
    </xf>
    <xf numFmtId="0" fontId="16" fillId="0" borderId="0" xfId="0" applyFont="1" applyAlignment="1">
      <alignment horizontal="left" vertical="center" indent="1"/>
    </xf>
    <xf numFmtId="0" fontId="5" fillId="0" borderId="13" xfId="0" applyFont="1" applyBorder="1" applyAlignment="1">
      <alignment vertical="center"/>
    </xf>
    <xf numFmtId="0" fontId="6" fillId="0" borderId="10" xfId="0" applyFont="1" applyBorder="1"/>
    <xf numFmtId="0" fontId="5" fillId="0" borderId="10" xfId="0" applyFont="1" applyBorder="1" applyAlignment="1">
      <alignment vertical="top" wrapText="1"/>
    </xf>
    <xf numFmtId="0" fontId="5" fillId="0" borderId="11" xfId="0" applyFont="1" applyBorder="1" applyAlignment="1">
      <alignment vertical="top" wrapText="1"/>
    </xf>
    <xf numFmtId="0" fontId="31" fillId="0" borderId="4" xfId="0" applyFont="1" applyBorder="1" applyAlignment="1">
      <alignment vertical="center" wrapText="1"/>
    </xf>
    <xf numFmtId="0" fontId="16" fillId="0" borderId="0" xfId="0" applyFont="1" applyAlignment="1">
      <alignment horizontal="left" vertical="center" wrapText="1" indent="1"/>
    </xf>
    <xf numFmtId="0" fontId="0" fillId="0" borderId="4" xfId="0" applyBorder="1" applyAlignment="1">
      <alignment vertical="top" wrapText="1"/>
    </xf>
    <xf numFmtId="0" fontId="5" fillId="0" borderId="4" xfId="0" applyFont="1" applyBorder="1" applyAlignment="1">
      <alignment vertical="center" wrapText="1"/>
    </xf>
    <xf numFmtId="0" fontId="14" fillId="0" borderId="0" xfId="1" applyFont="1" applyAlignment="1" applyProtection="1">
      <alignment vertical="center"/>
    </xf>
    <xf numFmtId="0" fontId="16" fillId="19" borderId="0" xfId="0" applyFont="1" applyFill="1" applyAlignment="1">
      <alignment vertical="center"/>
    </xf>
    <xf numFmtId="0" fontId="10" fillId="19" borderId="0" xfId="0" applyFont="1" applyFill="1" applyAlignment="1">
      <alignment vertical="center" wrapText="1"/>
    </xf>
    <xf numFmtId="0" fontId="5" fillId="0" borderId="6" xfId="0" applyFont="1" applyBorder="1" applyAlignment="1">
      <alignment horizontal="center" vertical="center" shrinkToFit="1"/>
    </xf>
    <xf numFmtId="0" fontId="5" fillId="0" borderId="5" xfId="0" applyFont="1" applyBorder="1" applyAlignment="1">
      <alignment vertical="center" wrapText="1"/>
    </xf>
    <xf numFmtId="0" fontId="30" fillId="6" borderId="0" xfId="0" applyFont="1" applyFill="1" applyAlignment="1">
      <alignment horizontal="left" vertical="center" indent="1"/>
    </xf>
    <xf numFmtId="0" fontId="5" fillId="0" borderId="13" xfId="0" quotePrefix="1" applyFont="1" applyBorder="1" applyAlignment="1">
      <alignment horizontal="center" vertical="center"/>
    </xf>
    <xf numFmtId="0" fontId="6" fillId="0" borderId="0" xfId="0" applyFont="1" applyAlignment="1">
      <alignment vertical="center" wrapText="1"/>
    </xf>
    <xf numFmtId="0" fontId="5" fillId="0" borderId="1" xfId="0" applyFont="1" applyBorder="1" applyAlignment="1">
      <alignment horizontal="center" vertical="center" shrinkToFit="1"/>
    </xf>
    <xf numFmtId="0" fontId="10" fillId="0" borderId="8" xfId="0" applyFont="1" applyBorder="1" applyAlignment="1">
      <alignment vertical="center"/>
    </xf>
    <xf numFmtId="0" fontId="5" fillId="0" borderId="14" xfId="0" quotePrefix="1" applyFont="1" applyBorder="1" applyAlignment="1">
      <alignment horizontal="center" vertical="center"/>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5" xfId="0" applyFont="1" applyBorder="1" applyAlignment="1">
      <alignment vertical="center"/>
    </xf>
    <xf numFmtId="0" fontId="10" fillId="0" borderId="11" xfId="0" applyFont="1" applyBorder="1" applyAlignment="1">
      <alignment vertical="center" wrapText="1"/>
    </xf>
    <xf numFmtId="0" fontId="6" fillId="14" borderId="0" xfId="0" applyFont="1" applyFill="1"/>
    <xf numFmtId="0" fontId="5" fillId="0" borderId="0" xfId="0" applyFont="1" applyAlignment="1">
      <alignment horizontal="left" vertical="top" wrapText="1"/>
    </xf>
    <xf numFmtId="0" fontId="8" fillId="14" borderId="0" xfId="0" applyFont="1" applyFill="1" applyAlignment="1">
      <alignment horizontal="left" vertical="center"/>
    </xf>
    <xf numFmtId="0" fontId="5" fillId="0" borderId="10" xfId="0" applyFont="1" applyBorder="1" applyAlignment="1">
      <alignment horizontal="left" vertical="center"/>
    </xf>
    <xf numFmtId="0" fontId="16" fillId="6" borderId="0" xfId="0" applyFont="1" applyFill="1" applyAlignment="1">
      <alignment horizontal="left" vertical="center" wrapText="1" indent="1"/>
    </xf>
    <xf numFmtId="0" fontId="6" fillId="0" borderId="13" xfId="0" applyFont="1" applyBorder="1" applyAlignment="1">
      <alignment vertical="center"/>
    </xf>
    <xf numFmtId="0" fontId="6" fillId="0" borderId="14"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horizontal="left" vertical="center" wrapText="1"/>
    </xf>
    <xf numFmtId="0" fontId="10" fillId="0" borderId="13" xfId="0" applyFont="1" applyBorder="1" applyAlignment="1">
      <alignment vertical="center"/>
    </xf>
    <xf numFmtId="0" fontId="5" fillId="0" borderId="19" xfId="0" applyFont="1" applyBorder="1" applyAlignment="1">
      <alignment vertical="center"/>
    </xf>
    <xf numFmtId="0" fontId="5" fillId="0" borderId="13" xfId="0" applyFont="1" applyBorder="1" applyAlignment="1">
      <alignment horizontal="center" vertical="center" wrapText="1"/>
    </xf>
    <xf numFmtId="0" fontId="5" fillId="0" borderId="2" xfId="0" applyFont="1" applyBorder="1" applyAlignment="1">
      <alignment vertical="center"/>
    </xf>
    <xf numFmtId="49" fontId="5" fillId="0" borderId="12" xfId="0" quotePrefix="1" applyNumberFormat="1" applyFont="1" applyBorder="1" applyAlignment="1">
      <alignment horizontal="center" vertical="center" wrapText="1"/>
    </xf>
    <xf numFmtId="0" fontId="5" fillId="0" borderId="13" xfId="0" quotePrefix="1" applyFont="1" applyBorder="1" applyAlignment="1">
      <alignment horizontal="center" vertical="center" wrapText="1"/>
    </xf>
    <xf numFmtId="49" fontId="5" fillId="0" borderId="14" xfId="0" quotePrefix="1" applyNumberFormat="1" applyFont="1" applyBorder="1" applyAlignment="1">
      <alignment horizontal="center" vertical="center" wrapText="1"/>
    </xf>
    <xf numFmtId="0" fontId="5" fillId="0" borderId="14" xfId="0" quotePrefix="1" applyFont="1" applyBorder="1" applyAlignment="1">
      <alignment horizontal="center" vertical="center" wrapText="1"/>
    </xf>
    <xf numFmtId="0" fontId="10" fillId="0" borderId="14" xfId="0" applyFont="1" applyBorder="1" applyAlignment="1">
      <alignment vertical="center"/>
    </xf>
    <xf numFmtId="0" fontId="6" fillId="0" borderId="0" xfId="0" applyFont="1" applyAlignment="1">
      <alignment horizontal="left" vertical="center" indent="1"/>
    </xf>
    <xf numFmtId="0" fontId="5" fillId="0" borderId="3" xfId="0" applyFont="1" applyBorder="1" applyAlignment="1">
      <alignment horizontal="center" vertical="center"/>
    </xf>
    <xf numFmtId="0" fontId="5" fillId="0" borderId="14" xfId="0" applyFont="1" applyBorder="1" applyAlignment="1">
      <alignment vertical="center" wrapText="1"/>
    </xf>
    <xf numFmtId="0" fontId="5" fillId="0" borderId="23" xfId="0" applyFont="1" applyBorder="1" applyAlignment="1">
      <alignment horizontal="right" vertical="center" wrapText="1"/>
    </xf>
    <xf numFmtId="0" fontId="5" fillId="0" borderId="0" xfId="0" applyFont="1" applyAlignment="1">
      <alignment horizontal="right" vertical="center" wrapText="1"/>
    </xf>
    <xf numFmtId="0" fontId="5" fillId="0" borderId="20" xfId="0" applyFont="1" applyBorder="1" applyAlignment="1">
      <alignment horizontal="right" vertical="center" wrapText="1"/>
    </xf>
    <xf numFmtId="0" fontId="5" fillId="0" borderId="2" xfId="0" applyFont="1" applyBorder="1" applyAlignment="1">
      <alignment horizontal="right" vertical="center" wrapText="1"/>
    </xf>
    <xf numFmtId="0" fontId="31" fillId="0" borderId="8" xfId="0" applyFont="1" applyBorder="1" applyAlignment="1">
      <alignment vertical="center"/>
    </xf>
    <xf numFmtId="0" fontId="5" fillId="0" borderId="6" xfId="0" applyFont="1" applyBorder="1" applyAlignment="1">
      <alignment horizontal="right" vertical="center" wrapText="1"/>
    </xf>
    <xf numFmtId="0" fontId="31" fillId="0" borderId="10" xfId="0" applyFont="1" applyBorder="1" applyAlignment="1">
      <alignment vertical="center"/>
    </xf>
    <xf numFmtId="0" fontId="10" fillId="0" borderId="10" xfId="0" applyFont="1" applyBorder="1" applyAlignment="1">
      <alignment vertical="center" wrapText="1"/>
    </xf>
    <xf numFmtId="0" fontId="16" fillId="6" borderId="0" xfId="0" applyFont="1" applyFill="1" applyAlignment="1">
      <alignment vertical="center" wrapText="1"/>
    </xf>
    <xf numFmtId="0" fontId="34" fillId="0" borderId="0" xfId="0" applyFont="1" applyAlignment="1">
      <alignment vertical="center"/>
    </xf>
    <xf numFmtId="0" fontId="10" fillId="0" borderId="8" xfId="0" applyFont="1" applyBorder="1" applyAlignment="1">
      <alignment horizontal="left" vertical="center" wrapText="1"/>
    </xf>
    <xf numFmtId="0" fontId="5" fillId="0" borderId="8" xfId="0" quotePrefix="1" applyFont="1" applyBorder="1" applyAlignment="1">
      <alignment horizontal="center" vertical="center"/>
    </xf>
    <xf numFmtId="0" fontId="5" fillId="0" borderId="11" xfId="0" quotePrefix="1" applyFont="1" applyBorder="1" applyAlignment="1">
      <alignment horizontal="center" vertical="center"/>
    </xf>
    <xf numFmtId="0" fontId="6" fillId="0" borderId="1" xfId="0" applyFont="1" applyBorder="1" applyAlignment="1">
      <alignment horizontal="right" vertical="center" wrapText="1"/>
    </xf>
    <xf numFmtId="0" fontId="29" fillId="0" borderId="0" xfId="0" applyFont="1" applyAlignment="1">
      <alignment vertical="center"/>
    </xf>
    <xf numFmtId="0" fontId="5" fillId="0" borderId="1" xfId="0" quotePrefix="1" applyFont="1" applyBorder="1" applyAlignment="1">
      <alignment horizontal="center" vertical="center"/>
    </xf>
    <xf numFmtId="0" fontId="5" fillId="0" borderId="9" xfId="0" applyFont="1" applyBorder="1" applyAlignment="1">
      <alignment vertical="center"/>
    </xf>
    <xf numFmtId="0" fontId="5" fillId="0" borderId="0" xfId="0" quotePrefix="1" applyFont="1" applyAlignment="1">
      <alignment horizontal="center" vertical="center"/>
    </xf>
    <xf numFmtId="0" fontId="10" fillId="0" borderId="0" xfId="0" quotePrefix="1" applyFont="1" applyAlignment="1">
      <alignment horizontal="left" vertical="center"/>
    </xf>
    <xf numFmtId="0" fontId="5" fillId="0" borderId="0" xfId="0" quotePrefix="1" applyFont="1" applyAlignment="1">
      <alignment horizontal="left" vertical="center"/>
    </xf>
    <xf numFmtId="0" fontId="0" fillId="0" borderId="0" xfId="0" applyAlignment="1">
      <alignment wrapText="1"/>
    </xf>
    <xf numFmtId="0" fontId="5" fillId="0" borderId="1" xfId="0" applyFont="1" applyBorder="1" applyAlignment="1">
      <alignment vertical="center" wrapText="1"/>
    </xf>
    <xf numFmtId="0" fontId="10" fillId="0" borderId="9" xfId="0" applyFont="1" applyBorder="1" applyAlignment="1">
      <alignment vertical="center" wrapText="1"/>
    </xf>
    <xf numFmtId="0" fontId="5" fillId="0" borderId="10" xfId="0" applyFont="1" applyBorder="1" applyAlignment="1">
      <alignment vertical="center"/>
    </xf>
    <xf numFmtId="0" fontId="10" fillId="0" borderId="10" xfId="0" applyFont="1" applyBorder="1" applyAlignment="1">
      <alignment vertical="center"/>
    </xf>
    <xf numFmtId="0" fontId="32" fillId="0" borderId="0" xfId="0" applyFont="1" applyAlignment="1">
      <alignment vertical="center"/>
    </xf>
    <xf numFmtId="0" fontId="27" fillId="0" borderId="0" xfId="0" applyFont="1" applyAlignment="1">
      <alignment vertical="center"/>
    </xf>
    <xf numFmtId="0" fontId="5" fillId="0" borderId="6" xfId="0" applyFont="1" applyBorder="1" applyAlignment="1">
      <alignment vertical="center" wrapText="1"/>
    </xf>
    <xf numFmtId="0" fontId="16" fillId="6" borderId="0" xfId="0" applyFont="1" applyFill="1" applyAlignment="1">
      <alignment vertical="center"/>
    </xf>
    <xf numFmtId="0" fontId="5" fillId="0" borderId="0" xfId="0" applyFont="1" applyAlignment="1">
      <alignment vertical="top"/>
    </xf>
    <xf numFmtId="0" fontId="6" fillId="0" borderId="11" xfId="0" applyFont="1" applyBorder="1" applyAlignment="1">
      <alignment vertical="top"/>
    </xf>
    <xf numFmtId="0" fontId="6" fillId="0" borderId="0" xfId="0" applyFont="1" applyAlignment="1">
      <alignment wrapText="1"/>
    </xf>
    <xf numFmtId="0" fontId="6" fillId="0" borderId="10" xfId="0" applyFont="1" applyBorder="1" applyAlignment="1">
      <alignment vertical="center"/>
    </xf>
    <xf numFmtId="0" fontId="5" fillId="0" borderId="6" xfId="0" quotePrefix="1" applyFont="1" applyBorder="1" applyAlignment="1">
      <alignment horizontal="center" vertical="top"/>
    </xf>
    <xf numFmtId="0" fontId="5" fillId="0" borderId="2" xfId="0" quotePrefix="1" applyFont="1" applyBorder="1" applyAlignment="1">
      <alignment horizontal="center" vertical="top"/>
    </xf>
    <xf numFmtId="0" fontId="9" fillId="0" borderId="0" xfId="0" applyFont="1" applyAlignment="1">
      <alignment horizontal="left" vertical="center"/>
    </xf>
    <xf numFmtId="0" fontId="8" fillId="0" borderId="0" xfId="0" applyFont="1" applyAlignment="1">
      <alignment horizontal="left" vertical="center"/>
    </xf>
    <xf numFmtId="0" fontId="5" fillId="0" borderId="3" xfId="0" applyFont="1" applyBorder="1" applyAlignment="1">
      <alignment horizontal="center" vertical="center" shrinkToFit="1"/>
    </xf>
    <xf numFmtId="0" fontId="10" fillId="0" borderId="4" xfId="0" applyFont="1" applyBorder="1" applyAlignment="1">
      <alignment vertical="center"/>
    </xf>
    <xf numFmtId="0" fontId="10" fillId="0" borderId="9" xfId="0" applyFont="1" applyBorder="1" applyAlignment="1">
      <alignment horizontal="left" vertical="center" wrapText="1"/>
    </xf>
    <xf numFmtId="0" fontId="5" fillId="0" borderId="12" xfId="0" quotePrefix="1" applyFont="1" applyBorder="1" applyAlignment="1">
      <alignment horizontal="right" vertical="center"/>
    </xf>
    <xf numFmtId="0" fontId="6" fillId="0" borderId="13" xfId="0" applyFont="1" applyBorder="1" applyAlignment="1">
      <alignment horizontal="right" vertical="center"/>
    </xf>
    <xf numFmtId="0" fontId="5" fillId="0" borderId="3" xfId="0" quotePrefix="1" applyFont="1" applyBorder="1" applyAlignment="1">
      <alignment horizontal="right" vertical="center"/>
    </xf>
    <xf numFmtId="0" fontId="5" fillId="0" borderId="4" xfId="0" applyFont="1" applyBorder="1" applyAlignment="1">
      <alignment horizontal="left" vertical="center"/>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5" fillId="0" borderId="13" xfId="0" quotePrefix="1" applyFont="1" applyBorder="1" applyAlignment="1">
      <alignment horizontal="right" vertical="center"/>
    </xf>
    <xf numFmtId="0" fontId="10" fillId="0" borderId="11" xfId="0" applyFont="1" applyBorder="1" applyAlignment="1">
      <alignment horizontal="left" vertical="center" wrapText="1"/>
    </xf>
    <xf numFmtId="0" fontId="5" fillId="0" borderId="14" xfId="0" quotePrefix="1" applyFont="1" applyBorder="1" applyAlignment="1">
      <alignment horizontal="right" vertical="center"/>
    </xf>
    <xf numFmtId="0" fontId="10" fillId="0" borderId="15" xfId="0" applyFont="1" applyBorder="1" applyAlignment="1">
      <alignment horizontal="left" vertical="center" wrapText="1"/>
    </xf>
    <xf numFmtId="0" fontId="6" fillId="0" borderId="14" xfId="0" applyFont="1" applyBorder="1" applyAlignment="1">
      <alignment horizontal="right" vertical="center"/>
    </xf>
    <xf numFmtId="0" fontId="10" fillId="0" borderId="8" xfId="0" applyFont="1" applyBorder="1" applyAlignment="1">
      <alignment horizontal="left" vertical="center"/>
    </xf>
    <xf numFmtId="0" fontId="6" fillId="0" borderId="4" xfId="0" applyFont="1" applyBorder="1" applyAlignment="1">
      <alignment horizontal="left" vertical="center"/>
    </xf>
    <xf numFmtId="0" fontId="13" fillId="0" borderId="0" xfId="1" applyAlignment="1">
      <alignment vertical="center"/>
    </xf>
    <xf numFmtId="0" fontId="23" fillId="7" borderId="0" xfId="3" applyFont="1" applyFill="1">
      <alignment vertical="center"/>
    </xf>
    <xf numFmtId="0" fontId="24" fillId="7" borderId="0" xfId="3" applyFont="1" applyFill="1">
      <alignment vertical="center"/>
    </xf>
    <xf numFmtId="0" fontId="23" fillId="7" borderId="0" xfId="3" applyFont="1" applyFill="1" applyAlignment="1">
      <alignment horizontal="center" vertical="center"/>
    </xf>
    <xf numFmtId="0" fontId="23" fillId="5" borderId="0" xfId="3" applyFont="1" applyFill="1">
      <alignment vertical="center"/>
    </xf>
    <xf numFmtId="0" fontId="23" fillId="5" borderId="0" xfId="3" applyFont="1" applyFill="1" applyAlignment="1">
      <alignment horizontal="center" vertical="center"/>
    </xf>
    <xf numFmtId="0" fontId="23" fillId="16" borderId="1" xfId="3" applyFont="1" applyFill="1" applyBorder="1" applyAlignment="1">
      <alignment horizontal="center" vertical="center"/>
    </xf>
    <xf numFmtId="0" fontId="23" fillId="0" borderId="6" xfId="3" applyFont="1" applyBorder="1" applyAlignment="1">
      <alignment horizontal="center" vertical="center"/>
    </xf>
    <xf numFmtId="0" fontId="26" fillId="5" borderId="1" xfId="3" applyFont="1" applyFill="1" applyBorder="1" applyAlignment="1">
      <alignment vertical="center" wrapText="1"/>
    </xf>
    <xf numFmtId="0" fontId="26" fillId="5" borderId="6" xfId="3" applyFont="1" applyFill="1" applyBorder="1" applyAlignment="1">
      <alignment vertical="center" wrapText="1"/>
    </xf>
    <xf numFmtId="0" fontId="26" fillId="0" borderId="1" xfId="3" applyFont="1" applyBorder="1" applyAlignment="1">
      <alignment vertical="center" wrapText="1"/>
    </xf>
    <xf numFmtId="0" fontId="26" fillId="0" borderId="6" xfId="3" applyFont="1" applyBorder="1" applyAlignment="1">
      <alignment vertical="center" wrapText="1"/>
    </xf>
    <xf numFmtId="0" fontId="23" fillId="0" borderId="1" xfId="3" applyFont="1" applyBorder="1" applyAlignment="1">
      <alignment horizontal="center" vertical="center"/>
    </xf>
    <xf numFmtId="0" fontId="14" fillId="5" borderId="3" xfId="1" applyFont="1" applyFill="1" applyBorder="1" applyAlignment="1" applyProtection="1">
      <alignment horizontal="center" vertical="center"/>
    </xf>
    <xf numFmtId="0" fontId="14" fillId="5" borderId="5" xfId="1" applyFont="1" applyFill="1" applyBorder="1" applyAlignment="1" applyProtection="1">
      <alignment horizontal="center" vertical="center"/>
    </xf>
    <xf numFmtId="0" fontId="14" fillId="5" borderId="12" xfId="1" applyFont="1" applyFill="1" applyBorder="1" applyAlignment="1" applyProtection="1">
      <alignment horizontal="center" vertical="center"/>
    </xf>
    <xf numFmtId="0" fontId="14" fillId="5" borderId="9" xfId="1" applyFont="1" applyFill="1" applyBorder="1" applyAlignment="1" applyProtection="1">
      <alignment horizontal="center" vertical="center"/>
    </xf>
    <xf numFmtId="0" fontId="14" fillId="5" borderId="1" xfId="4" applyFill="1" applyBorder="1" applyAlignment="1" applyProtection="1">
      <alignment horizontal="center" vertical="center"/>
    </xf>
    <xf numFmtId="0" fontId="14" fillId="5" borderId="2" xfId="4" applyFill="1" applyBorder="1" applyAlignment="1" applyProtection="1">
      <alignment horizontal="center" vertical="center"/>
    </xf>
    <xf numFmtId="0" fontId="25" fillId="5" borderId="0" xfId="3" applyFont="1" applyFill="1" applyAlignment="1">
      <alignment horizontal="left" vertical="center" wrapText="1"/>
    </xf>
    <xf numFmtId="0" fontId="23" fillId="16" borderId="12" xfId="3" applyFont="1" applyFill="1" applyBorder="1" applyAlignment="1">
      <alignment horizontal="center" vertical="center"/>
    </xf>
    <xf numFmtId="0" fontId="23" fillId="16" borderId="9" xfId="3" applyFont="1" applyFill="1" applyBorder="1" applyAlignment="1">
      <alignment horizontal="center" vertical="center"/>
    </xf>
    <xf numFmtId="0" fontId="14" fillId="5" borderId="1" xfId="1" applyFont="1" applyFill="1" applyBorder="1" applyAlignment="1" applyProtection="1">
      <alignment horizontal="center" vertical="center"/>
    </xf>
    <xf numFmtId="0" fontId="7" fillId="0" borderId="0" xfId="0" applyFont="1" applyAlignment="1">
      <alignment horizontal="center" vertical="center" wrapText="1"/>
    </xf>
    <xf numFmtId="0" fontId="5" fillId="2" borderId="6" xfId="0" applyFont="1" applyFill="1" applyBorder="1" applyAlignment="1">
      <alignment horizontal="center" vertical="center"/>
    </xf>
    <xf numFmtId="0" fontId="5" fillId="3" borderId="12" xfId="0" applyFont="1" applyFill="1" applyBorder="1" applyAlignment="1" applyProtection="1">
      <alignment vertical="center"/>
      <protection locked="0"/>
    </xf>
    <xf numFmtId="0" fontId="5" fillId="3" borderId="6" xfId="0" applyFont="1" applyFill="1" applyBorder="1" applyAlignment="1" applyProtection="1">
      <alignment vertical="center"/>
      <protection locked="0"/>
    </xf>
    <xf numFmtId="0" fontId="5" fillId="2" borderId="6" xfId="0" applyFont="1" applyFill="1" applyBorder="1" applyAlignment="1">
      <alignment horizontal="center" vertical="center" wrapText="1"/>
    </xf>
    <xf numFmtId="0" fontId="5" fillId="3" borderId="3" xfId="0" applyFont="1" applyFill="1" applyBorder="1" applyAlignment="1" applyProtection="1">
      <alignment vertical="center"/>
      <protection locked="0"/>
    </xf>
    <xf numFmtId="0" fontId="5" fillId="3" borderId="1" xfId="0" applyFont="1" applyFill="1" applyBorder="1" applyAlignment="1" applyProtection="1">
      <alignment vertical="center"/>
      <protection locked="0"/>
    </xf>
    <xf numFmtId="0" fontId="0" fillId="0" borderId="8" xfId="0" applyBorder="1" applyAlignment="1" applyProtection="1">
      <alignment vertical="center"/>
      <protection locked="0"/>
    </xf>
    <xf numFmtId="0" fontId="0" fillId="0" borderId="9" xfId="0" applyBorder="1" applyAlignment="1" applyProtection="1">
      <alignment vertical="center"/>
      <protection locked="0"/>
    </xf>
    <xf numFmtId="0" fontId="0" fillId="0" borderId="13" xfId="0" applyBorder="1" applyAlignment="1" applyProtection="1">
      <alignment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5"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5" fillId="3" borderId="12" xfId="1" applyFont="1" applyFill="1" applyBorder="1" applyAlignment="1" applyProtection="1">
      <alignment vertical="center"/>
      <protection locked="0"/>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3" borderId="1" xfId="0" applyFont="1" applyFill="1" applyBorder="1" applyAlignment="1" applyProtection="1">
      <alignment horizontal="center" vertical="center"/>
      <protection locked="0"/>
    </xf>
    <xf numFmtId="0" fontId="6" fillId="0" borderId="1" xfId="0" applyFont="1" applyBorder="1" applyAlignment="1">
      <alignment horizontal="left" vertical="center"/>
    </xf>
    <xf numFmtId="0" fontId="6" fillId="4" borderId="3" xfId="0" applyFont="1" applyFill="1" applyBorder="1" applyAlignment="1" applyProtection="1">
      <alignment horizontal="left" vertical="top" wrapText="1"/>
      <protection locked="0"/>
    </xf>
    <xf numFmtId="0" fontId="6" fillId="4" borderId="4" xfId="0" applyFont="1" applyFill="1" applyBorder="1" applyAlignment="1" applyProtection="1">
      <alignment horizontal="left" vertical="top" wrapText="1"/>
      <protection locked="0"/>
    </xf>
    <xf numFmtId="0" fontId="6" fillId="4" borderId="5" xfId="0" applyFont="1" applyFill="1" applyBorder="1" applyAlignment="1" applyProtection="1">
      <alignment horizontal="left" vertical="top" wrapText="1"/>
      <protection locked="0"/>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29" fillId="8" borderId="1" xfId="0" applyFont="1" applyFill="1" applyBorder="1" applyAlignment="1">
      <alignment horizontal="center" vertical="center"/>
    </xf>
    <xf numFmtId="0" fontId="10" fillId="0" borderId="0" xfId="0" applyFont="1" applyAlignment="1">
      <alignment horizontal="left" vertical="center" wrapText="1"/>
    </xf>
    <xf numFmtId="0" fontId="5" fillId="3" borderId="6" xfId="0" applyFont="1" applyFill="1" applyBorder="1" applyAlignment="1" applyProtection="1">
      <alignment horizontal="center" vertical="center"/>
      <protection locked="0"/>
    </xf>
    <xf numFmtId="0" fontId="6" fillId="0" borderId="1" xfId="0" applyFont="1" applyBorder="1" applyAlignment="1">
      <alignment horizontal="center" vertical="center"/>
    </xf>
    <xf numFmtId="0" fontId="10" fillId="0" borderId="0" xfId="0" applyFont="1" applyAlignment="1">
      <alignment vertical="center" wrapText="1"/>
    </xf>
    <xf numFmtId="0" fontId="5" fillId="3" borderId="2" xfId="0" applyFont="1" applyFill="1" applyBorder="1" applyAlignment="1" applyProtection="1">
      <alignment horizontal="center" vertical="center"/>
      <protection locked="0"/>
    </xf>
    <xf numFmtId="0" fontId="10" fillId="0" borderId="0" xfId="0" applyFont="1" applyAlignment="1">
      <alignment vertical="top" wrapText="1"/>
    </xf>
    <xf numFmtId="0" fontId="6" fillId="0" borderId="0" xfId="0" applyFont="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8" xfId="0" applyFont="1" applyFill="1" applyBorder="1" applyAlignment="1" applyProtection="1">
      <alignment horizontal="left" vertical="top" wrapText="1"/>
      <protection locked="0"/>
    </xf>
    <xf numFmtId="0" fontId="6" fillId="4" borderId="9" xfId="0" applyFont="1" applyFill="1" applyBorder="1" applyAlignment="1" applyProtection="1">
      <alignment horizontal="left" vertical="top" wrapText="1"/>
      <protection locked="0"/>
    </xf>
    <xf numFmtId="0" fontId="6" fillId="4" borderId="14" xfId="0" applyFont="1" applyFill="1" applyBorder="1" applyAlignment="1" applyProtection="1">
      <alignment horizontal="left" vertical="top" wrapText="1"/>
      <protection locked="0"/>
    </xf>
    <xf numFmtId="0" fontId="6" fillId="4" borderId="0" xfId="0" applyFont="1" applyFill="1" applyAlignment="1" applyProtection="1">
      <alignment horizontal="left" vertical="top" wrapText="1"/>
      <protection locked="0"/>
    </xf>
    <xf numFmtId="0" fontId="6" fillId="4" borderId="15" xfId="0" applyFont="1" applyFill="1" applyBorder="1" applyAlignment="1" applyProtection="1">
      <alignment horizontal="left" vertical="top" wrapText="1"/>
      <protection locked="0"/>
    </xf>
    <xf numFmtId="0" fontId="6" fillId="4" borderId="13"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5" fillId="0" borderId="5" xfId="0" applyFont="1" applyBorder="1" applyAlignment="1">
      <alignment horizontal="left" vertical="center"/>
    </xf>
    <xf numFmtId="0" fontId="5" fillId="0" borderId="1" xfId="0" applyFont="1" applyBorder="1" applyAlignment="1">
      <alignment horizontal="left" vertical="center"/>
    </xf>
    <xf numFmtId="0" fontId="6" fillId="4" borderId="3" xfId="0" applyFont="1" applyFill="1" applyBorder="1" applyAlignment="1" applyProtection="1">
      <alignment horizontal="center" vertical="top" wrapText="1"/>
      <protection locked="0"/>
    </xf>
    <xf numFmtId="0" fontId="6" fillId="4" borderId="4" xfId="0" applyFont="1" applyFill="1" applyBorder="1" applyAlignment="1" applyProtection="1">
      <alignment horizontal="center" vertical="top" wrapText="1"/>
      <protection locked="0"/>
    </xf>
    <xf numFmtId="0" fontId="6" fillId="4" borderId="5" xfId="0" applyFont="1" applyFill="1" applyBorder="1" applyAlignment="1" applyProtection="1">
      <alignment horizontal="center" vertical="top" wrapText="1"/>
      <protection locked="0"/>
    </xf>
    <xf numFmtId="0" fontId="5" fillId="3" borderId="12" xfId="0" applyFont="1" applyFill="1" applyBorder="1" applyAlignment="1" applyProtection="1">
      <alignment horizontal="center" vertical="center"/>
      <protection locked="0"/>
    </xf>
    <xf numFmtId="0" fontId="5" fillId="3" borderId="13" xfId="0" applyFont="1" applyFill="1" applyBorder="1" applyAlignment="1" applyProtection="1">
      <alignment horizontal="center" vertical="center"/>
      <protection locked="0"/>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xf>
    <xf numFmtId="0" fontId="5" fillId="0" borderId="5" xfId="0" applyFont="1" applyBorder="1" applyAlignment="1">
      <alignment vertical="center"/>
    </xf>
    <xf numFmtId="0" fontId="10" fillId="0" borderId="0" xfId="0" applyFont="1" applyAlignment="1">
      <alignment horizontal="left" vertical="top" wrapText="1"/>
    </xf>
    <xf numFmtId="0" fontId="5" fillId="0" borderId="8" xfId="0" applyFont="1" applyBorder="1" applyAlignment="1">
      <alignment vertical="center" wrapText="1"/>
    </xf>
    <xf numFmtId="0" fontId="6" fillId="4" borderId="3" xfId="0" applyFont="1" applyFill="1" applyBorder="1" applyAlignment="1" applyProtection="1">
      <alignment horizontal="left" vertical="top"/>
      <protection locked="0"/>
    </xf>
    <xf numFmtId="0" fontId="6" fillId="4" borderId="4" xfId="0" applyFont="1" applyFill="1" applyBorder="1" applyAlignment="1" applyProtection="1">
      <alignment horizontal="left" vertical="top"/>
      <protection locked="0"/>
    </xf>
    <xf numFmtId="0" fontId="6" fillId="4" borderId="5" xfId="0" applyFont="1" applyFill="1" applyBorder="1" applyAlignment="1" applyProtection="1">
      <alignment horizontal="left" vertical="top"/>
      <protection locked="0"/>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6" fillId="0" borderId="0" xfId="0" applyFont="1" applyAlignment="1">
      <alignment vertical="center" wrapText="1"/>
    </xf>
    <xf numFmtId="0" fontId="6" fillId="0" borderId="0" xfId="0" applyFont="1" applyAlignment="1">
      <alignment wrapText="1"/>
    </xf>
    <xf numFmtId="0" fontId="5" fillId="0" borderId="1" xfId="0" applyFont="1" applyBorder="1" applyAlignment="1">
      <alignment vertical="center"/>
    </xf>
    <xf numFmtId="0" fontId="5" fillId="0" borderId="5" xfId="0" applyFont="1" applyBorder="1" applyAlignment="1">
      <alignment horizontal="left" vertical="center" wrapText="1"/>
    </xf>
    <xf numFmtId="0" fontId="29" fillId="0" borderId="0" xfId="0" applyFont="1" applyAlignment="1">
      <alignment horizontal="left" vertical="top" wrapText="1"/>
    </xf>
    <xf numFmtId="0" fontId="6" fillId="9" borderId="3" xfId="0" applyFont="1" applyFill="1" applyBorder="1" applyAlignment="1" applyProtection="1">
      <alignment horizontal="center" vertical="top" wrapText="1"/>
      <protection locked="0"/>
    </xf>
    <xf numFmtId="0" fontId="6" fillId="9" borderId="5" xfId="0" applyFont="1" applyFill="1" applyBorder="1" applyAlignment="1" applyProtection="1">
      <alignment horizontal="center" vertical="top" wrapText="1"/>
      <protection locked="0"/>
    </xf>
    <xf numFmtId="0" fontId="5" fillId="0" borderId="1" xfId="0" applyFont="1" applyBorder="1" applyAlignment="1">
      <alignment vertical="center" wrapText="1"/>
    </xf>
    <xf numFmtId="38" fontId="5" fillId="9" borderId="12" xfId="2" applyFont="1" applyFill="1" applyBorder="1" applyAlignment="1" applyProtection="1">
      <alignment vertical="center" wrapText="1"/>
      <protection locked="0"/>
    </xf>
    <xf numFmtId="38" fontId="5" fillId="9" borderId="8" xfId="2" applyFont="1" applyFill="1" applyBorder="1" applyAlignment="1" applyProtection="1">
      <alignment vertical="center" wrapText="1"/>
      <protection locked="0"/>
    </xf>
    <xf numFmtId="38" fontId="5" fillId="9" borderId="9" xfId="2" applyFont="1" applyFill="1" applyBorder="1" applyAlignment="1" applyProtection="1">
      <alignment vertical="center" wrapText="1"/>
      <protection locked="0"/>
    </xf>
    <xf numFmtId="38" fontId="5" fillId="9" borderId="13" xfId="2" applyFont="1" applyFill="1" applyBorder="1" applyAlignment="1" applyProtection="1">
      <alignment vertical="center" wrapText="1"/>
      <protection locked="0"/>
    </xf>
    <xf numFmtId="38" fontId="5" fillId="9" borderId="10" xfId="2" applyFont="1" applyFill="1" applyBorder="1" applyAlignment="1" applyProtection="1">
      <alignment vertical="center" wrapText="1"/>
      <protection locked="0"/>
    </xf>
    <xf numFmtId="38" fontId="5" fillId="9" borderId="11" xfId="2" applyFont="1" applyFill="1" applyBorder="1" applyAlignment="1" applyProtection="1">
      <alignment vertical="center" wrapText="1"/>
      <protection locked="0"/>
    </xf>
    <xf numFmtId="38" fontId="5" fillId="9" borderId="3" xfId="2" applyFont="1" applyFill="1" applyBorder="1" applyAlignment="1" applyProtection="1">
      <alignment vertical="center" wrapText="1"/>
      <protection locked="0"/>
    </xf>
    <xf numFmtId="38" fontId="5" fillId="9" borderId="4" xfId="2" applyFont="1" applyFill="1" applyBorder="1" applyAlignment="1" applyProtection="1">
      <alignment vertical="center" wrapText="1"/>
      <protection locked="0"/>
    </xf>
    <xf numFmtId="38" fontId="5" fillId="9" borderId="5" xfId="2" applyFont="1" applyFill="1" applyBorder="1" applyAlignment="1" applyProtection="1">
      <alignment vertical="center" wrapText="1"/>
      <protection locked="0"/>
    </xf>
    <xf numFmtId="0" fontId="5" fillId="0" borderId="0" xfId="0" applyFont="1" applyAlignment="1">
      <alignment horizontal="lef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4" borderId="3" xfId="0" applyFont="1" applyFill="1" applyBorder="1" applyAlignment="1" applyProtection="1">
      <alignment horizontal="left" vertical="center" wrapText="1"/>
      <protection locked="0"/>
    </xf>
    <xf numFmtId="0" fontId="5" fillId="4" borderId="4" xfId="0" applyFont="1" applyFill="1" applyBorder="1" applyAlignment="1" applyProtection="1">
      <alignment horizontal="left" vertical="center" wrapText="1"/>
      <protection locked="0"/>
    </xf>
    <xf numFmtId="0" fontId="5" fillId="4" borderId="5"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5" fillId="3" borderId="7" xfId="0" applyFont="1" applyFill="1" applyBorder="1" applyAlignment="1" applyProtection="1">
      <alignment horizontal="center" vertical="center"/>
      <protection locked="0"/>
    </xf>
    <xf numFmtId="0" fontId="6" fillId="0" borderId="8" xfId="0" applyFont="1" applyBorder="1" applyAlignment="1">
      <alignmen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5" fillId="0" borderId="22"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23" xfId="0" applyFont="1" applyBorder="1" applyAlignment="1">
      <alignment horizontal="center" vertical="center"/>
    </xf>
    <xf numFmtId="38" fontId="5" fillId="9" borderId="22" xfId="2" applyFont="1" applyFill="1" applyBorder="1" applyAlignment="1" applyProtection="1">
      <alignment vertical="center" wrapText="1"/>
      <protection locked="0"/>
    </xf>
    <xf numFmtId="38" fontId="5" fillId="9" borderId="2" xfId="2" applyFont="1" applyFill="1" applyBorder="1" applyAlignment="1" applyProtection="1">
      <alignment vertical="center" wrapText="1"/>
      <protection locked="0"/>
    </xf>
    <xf numFmtId="38" fontId="5" fillId="9" borderId="6" xfId="2" applyFont="1" applyFill="1" applyBorder="1" applyAlignment="1" applyProtection="1">
      <alignment vertical="center" wrapText="1"/>
      <protection locked="0"/>
    </xf>
    <xf numFmtId="38" fontId="5" fillId="9" borderId="23" xfId="2" applyFont="1" applyFill="1" applyBorder="1" applyAlignment="1" applyProtection="1">
      <alignment vertical="center" wrapText="1"/>
      <protection locked="0"/>
    </xf>
    <xf numFmtId="0" fontId="6" fillId="0" borderId="12"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3" xfId="0" applyFont="1" applyBorder="1" applyAlignment="1">
      <alignment horizontal="left" vertical="center" wrapText="1"/>
    </xf>
    <xf numFmtId="0" fontId="5" fillId="9" borderId="3" xfId="0" applyFont="1" applyFill="1" applyBorder="1" applyAlignment="1" applyProtection="1">
      <alignment vertical="center" wrapText="1"/>
      <protection locked="0"/>
    </xf>
    <xf numFmtId="0" fontId="6" fillId="9" borderId="4" xfId="0" applyFont="1" applyFill="1" applyBorder="1" applyAlignment="1" applyProtection="1">
      <alignment vertical="center" wrapText="1"/>
      <protection locked="0"/>
    </xf>
    <xf numFmtId="0" fontId="6" fillId="9" borderId="5" xfId="0" applyFont="1" applyFill="1" applyBorder="1" applyAlignment="1" applyProtection="1">
      <alignment vertical="center" wrapText="1"/>
      <protection locked="0"/>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16" fillId="6" borderId="0" xfId="0" applyFont="1" applyFill="1" applyAlignment="1">
      <alignment horizontal="left" vertical="center" wrapText="1" indent="1"/>
    </xf>
    <xf numFmtId="0" fontId="5" fillId="0" borderId="6" xfId="0" quotePrefix="1" applyFont="1" applyBorder="1" applyAlignment="1">
      <alignment horizontal="center" vertical="center"/>
    </xf>
    <xf numFmtId="0" fontId="5" fillId="0" borderId="2" xfId="0" quotePrefix="1" applyFont="1" applyBorder="1" applyAlignment="1">
      <alignment horizontal="center" vertical="center"/>
    </xf>
    <xf numFmtId="0" fontId="5" fillId="9" borderId="1" xfId="0" applyFont="1" applyFill="1" applyBorder="1" applyAlignment="1" applyProtection="1">
      <alignment horizontal="center" vertical="center" wrapText="1"/>
      <protection locked="0"/>
    </xf>
    <xf numFmtId="0" fontId="5" fillId="9" borderId="3" xfId="0" applyFont="1" applyFill="1" applyBorder="1" applyAlignment="1" applyProtection="1">
      <alignment horizontal="center" vertical="center" wrapText="1"/>
      <protection locked="0"/>
    </xf>
    <xf numFmtId="0" fontId="5" fillId="0" borderId="4" xfId="0" applyFont="1" applyBorder="1" applyAlignment="1">
      <alignment horizontal="left" vertical="center" wrapText="1"/>
    </xf>
    <xf numFmtId="0" fontId="10" fillId="0" borderId="0" xfId="0" quotePrefix="1" applyFont="1" applyAlignment="1">
      <alignment horizontal="left" vertical="center" wrapText="1"/>
    </xf>
    <xf numFmtId="0" fontId="0" fillId="0" borderId="0" xfId="0" applyAlignment="1">
      <alignment wrapText="1"/>
    </xf>
    <xf numFmtId="0" fontId="5" fillId="9" borderId="5" xfId="0" applyFont="1" applyFill="1" applyBorder="1" applyAlignment="1" applyProtection="1">
      <alignment horizontal="center" vertical="center" wrapText="1"/>
      <protection locked="0"/>
    </xf>
    <xf numFmtId="0" fontId="5" fillId="9" borderId="25" xfId="0" applyFont="1" applyFill="1" applyBorder="1" applyAlignment="1" applyProtection="1">
      <alignment horizontal="center" vertical="center"/>
      <protection locked="0"/>
    </xf>
    <xf numFmtId="0" fontId="5" fillId="9" borderId="27" xfId="0" applyFont="1" applyFill="1" applyBorder="1" applyAlignment="1" applyProtection="1">
      <alignment horizontal="center" vertical="center"/>
      <protection locked="0"/>
    </xf>
    <xf numFmtId="0" fontId="5" fillId="9" borderId="26" xfId="0" applyFont="1" applyFill="1" applyBorder="1" applyAlignment="1" applyProtection="1">
      <alignment horizontal="center" vertical="center"/>
      <protection locked="0"/>
    </xf>
    <xf numFmtId="0" fontId="5" fillId="9" borderId="31" xfId="0" applyFont="1" applyFill="1" applyBorder="1" applyAlignment="1" applyProtection="1">
      <alignment horizontal="center" vertical="center"/>
      <protection locked="0"/>
    </xf>
    <xf numFmtId="0" fontId="5" fillId="9" borderId="32" xfId="0" applyFont="1" applyFill="1" applyBorder="1" applyAlignment="1" applyProtection="1">
      <alignment horizontal="center" vertical="center"/>
      <protection locked="0"/>
    </xf>
    <xf numFmtId="0" fontId="5" fillId="9" borderId="33" xfId="0" applyFont="1" applyFill="1" applyBorder="1" applyAlignment="1" applyProtection="1">
      <alignment horizontal="center" vertical="center"/>
      <protection locked="0"/>
    </xf>
    <xf numFmtId="0" fontId="5" fillId="0" borderId="4" xfId="0" applyFont="1" applyBorder="1" applyAlignment="1">
      <alignment horizontal="center" vertical="center" wrapText="1"/>
    </xf>
    <xf numFmtId="0" fontId="10" fillId="0" borderId="10" xfId="0" applyFont="1" applyBorder="1" applyAlignment="1">
      <alignment horizontal="left" vertical="center" wrapText="1"/>
    </xf>
    <xf numFmtId="0" fontId="5" fillId="0" borderId="12" xfId="0" quotePrefix="1" applyFont="1" applyBorder="1" applyAlignment="1">
      <alignment horizontal="center" vertical="center"/>
    </xf>
    <xf numFmtId="0" fontId="5" fillId="0" borderId="8" xfId="0" quotePrefix="1" applyFont="1" applyBorder="1" applyAlignment="1">
      <alignment horizontal="center" vertical="center"/>
    </xf>
    <xf numFmtId="0" fontId="5" fillId="0" borderId="9" xfId="0" quotePrefix="1" applyFont="1" applyBorder="1" applyAlignment="1">
      <alignment horizontal="center" vertical="center"/>
    </xf>
    <xf numFmtId="0" fontId="5" fillId="0" borderId="13" xfId="0" quotePrefix="1" applyFont="1" applyBorder="1" applyAlignment="1">
      <alignment horizontal="center" vertical="center"/>
    </xf>
    <xf numFmtId="0" fontId="5" fillId="0" borderId="10" xfId="0" quotePrefix="1" applyFont="1" applyBorder="1" applyAlignment="1">
      <alignment horizontal="center" vertical="center"/>
    </xf>
    <xf numFmtId="0" fontId="5" fillId="0" borderId="11" xfId="0" quotePrefix="1" applyFont="1" applyBorder="1" applyAlignment="1">
      <alignment horizontal="center" vertical="center"/>
    </xf>
    <xf numFmtId="0" fontId="5" fillId="9" borderId="12" xfId="0" quotePrefix="1" applyFont="1" applyFill="1" applyBorder="1" applyAlignment="1" applyProtection="1">
      <alignment horizontal="center" vertical="center"/>
      <protection locked="0"/>
    </xf>
    <xf numFmtId="0" fontId="5" fillId="9" borderId="8" xfId="0" quotePrefix="1" applyFont="1" applyFill="1" applyBorder="1" applyAlignment="1" applyProtection="1">
      <alignment horizontal="center" vertical="center"/>
      <protection locked="0"/>
    </xf>
    <xf numFmtId="0" fontId="5" fillId="9" borderId="9" xfId="0" quotePrefix="1" applyFont="1" applyFill="1" applyBorder="1" applyAlignment="1" applyProtection="1">
      <alignment horizontal="center" vertical="center"/>
      <protection locked="0"/>
    </xf>
    <xf numFmtId="0" fontId="5" fillId="9" borderId="13" xfId="0" quotePrefix="1" applyFont="1" applyFill="1" applyBorder="1" applyAlignment="1" applyProtection="1">
      <alignment horizontal="center" vertical="center"/>
      <protection locked="0"/>
    </xf>
    <xf numFmtId="0" fontId="5" fillId="9" borderId="10" xfId="0" quotePrefix="1" applyFont="1" applyFill="1" applyBorder="1" applyAlignment="1" applyProtection="1">
      <alignment horizontal="center" vertical="center"/>
      <protection locked="0"/>
    </xf>
    <xf numFmtId="0" fontId="5" fillId="9" borderId="11" xfId="0" quotePrefix="1" applyFont="1" applyFill="1" applyBorder="1" applyAlignment="1" applyProtection="1">
      <alignment horizontal="center" vertical="center"/>
      <protection locked="0"/>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5" fillId="9" borderId="25" xfId="0" applyFont="1" applyFill="1" applyBorder="1" applyAlignment="1" applyProtection="1">
      <alignment horizontal="center" vertical="center" wrapText="1"/>
      <protection locked="0"/>
    </xf>
    <xf numFmtId="0" fontId="5" fillId="9" borderId="26" xfId="0" applyFont="1" applyFill="1" applyBorder="1" applyAlignment="1" applyProtection="1">
      <alignment horizontal="center" vertical="center" wrapText="1"/>
      <protection locked="0"/>
    </xf>
    <xf numFmtId="0" fontId="5" fillId="9" borderId="31" xfId="0" applyFont="1" applyFill="1" applyBorder="1" applyAlignment="1" applyProtection="1">
      <alignment horizontal="center" vertical="center" wrapText="1"/>
      <protection locked="0"/>
    </xf>
    <xf numFmtId="0" fontId="5" fillId="9" borderId="33" xfId="0" applyFont="1" applyFill="1" applyBorder="1" applyAlignment="1" applyProtection="1">
      <alignment horizontal="center" vertical="center" wrapText="1"/>
      <protection locked="0"/>
    </xf>
    <xf numFmtId="0" fontId="5" fillId="0" borderId="3" xfId="0" applyFont="1" applyBorder="1" applyAlignment="1">
      <alignment horizontal="left" vertical="center" wrapText="1"/>
    </xf>
    <xf numFmtId="0" fontId="5" fillId="9" borderId="13" xfId="0" applyFont="1" applyFill="1" applyBorder="1" applyAlignment="1" applyProtection="1">
      <alignment horizontal="center" vertical="center" wrapText="1"/>
      <protection locked="0"/>
    </xf>
    <xf numFmtId="0" fontId="5" fillId="9" borderId="10" xfId="0" applyFont="1" applyFill="1" applyBorder="1" applyAlignment="1" applyProtection="1">
      <alignment horizontal="center" vertical="center" wrapText="1"/>
      <protection locked="0"/>
    </xf>
    <xf numFmtId="0" fontId="5" fillId="9" borderId="11" xfId="0" applyFont="1" applyFill="1" applyBorder="1" applyAlignment="1" applyProtection="1">
      <alignment horizontal="center" vertical="center" wrapText="1"/>
      <protection locked="0"/>
    </xf>
    <xf numFmtId="0" fontId="5" fillId="4" borderId="3" xfId="0" applyFont="1" applyFill="1" applyBorder="1" applyAlignment="1" applyProtection="1">
      <alignment vertical="center" wrapText="1"/>
      <protection locked="0"/>
    </xf>
    <xf numFmtId="0" fontId="5" fillId="4" borderId="4" xfId="0" applyFont="1" applyFill="1" applyBorder="1" applyAlignment="1" applyProtection="1">
      <alignment vertical="center" wrapText="1"/>
      <protection locked="0"/>
    </xf>
    <xf numFmtId="0" fontId="5" fillId="9" borderId="24" xfId="0" applyFont="1" applyFill="1" applyBorder="1" applyAlignment="1" applyProtection="1">
      <alignment horizontal="center" vertical="center" wrapText="1"/>
      <protection locked="0"/>
    </xf>
    <xf numFmtId="0" fontId="5" fillId="0" borderId="6" xfId="0" applyFont="1" applyBorder="1" applyAlignment="1">
      <alignment horizontal="left" vertical="center"/>
    </xf>
    <xf numFmtId="0" fontId="5" fillId="0" borderId="23" xfId="0" applyFont="1" applyBorder="1" applyAlignment="1">
      <alignment horizontal="left" vertical="center"/>
    </xf>
    <xf numFmtId="38" fontId="5" fillId="9" borderId="22" xfId="2" applyFont="1" applyFill="1" applyBorder="1" applyAlignment="1" applyProtection="1">
      <alignment horizontal="center" vertical="center" wrapText="1"/>
      <protection locked="0"/>
    </xf>
    <xf numFmtId="38" fontId="5" fillId="9" borderId="2" xfId="2" applyFont="1" applyFill="1" applyBorder="1" applyAlignment="1" applyProtection="1">
      <alignment horizontal="center" vertical="center" wrapText="1"/>
      <protection locked="0"/>
    </xf>
    <xf numFmtId="38" fontId="5" fillId="9" borderId="6" xfId="2" applyFont="1" applyFill="1" applyBorder="1" applyAlignment="1" applyProtection="1">
      <alignment horizontal="center" vertical="center" wrapText="1"/>
      <protection locked="0"/>
    </xf>
    <xf numFmtId="38" fontId="5" fillId="9" borderId="23" xfId="2" applyFont="1" applyFill="1" applyBorder="1" applyAlignment="1" applyProtection="1">
      <alignment horizontal="center" vertical="center" wrapText="1"/>
      <protection locked="0"/>
    </xf>
    <xf numFmtId="0" fontId="5" fillId="0" borderId="22" xfId="0" applyFont="1" applyBorder="1" applyAlignment="1">
      <alignment horizontal="left" vertical="center"/>
    </xf>
    <xf numFmtId="0" fontId="5" fillId="0" borderId="2" xfId="0" applyFont="1" applyBorder="1" applyAlignment="1">
      <alignment horizontal="left" vertical="center"/>
    </xf>
    <xf numFmtId="0" fontId="28" fillId="0" borderId="12" xfId="0" applyFont="1" applyBorder="1" applyAlignment="1">
      <alignment horizontal="left" vertical="center" wrapText="1"/>
    </xf>
    <xf numFmtId="0" fontId="28" fillId="0" borderId="9" xfId="0" applyFont="1" applyBorder="1" applyAlignment="1">
      <alignment horizontal="left" vertical="center" wrapText="1"/>
    </xf>
    <xf numFmtId="0" fontId="28" fillId="0" borderId="14" xfId="0" applyFont="1" applyBorder="1" applyAlignment="1">
      <alignment horizontal="left" vertical="center" wrapText="1"/>
    </xf>
    <xf numFmtId="0" fontId="28" fillId="0" borderId="15" xfId="0" applyFont="1" applyBorder="1" applyAlignment="1">
      <alignment horizontal="left" vertical="center" wrapText="1"/>
    </xf>
    <xf numFmtId="0" fontId="28" fillId="0" borderId="13" xfId="0" applyFont="1" applyBorder="1" applyAlignment="1">
      <alignment horizontal="left" vertical="center" wrapText="1"/>
    </xf>
    <xf numFmtId="0" fontId="28" fillId="0" borderId="11" xfId="0" applyFont="1" applyBorder="1" applyAlignment="1">
      <alignment horizontal="left" vertical="center" wrapText="1"/>
    </xf>
    <xf numFmtId="0" fontId="28" fillId="4" borderId="3" xfId="0" applyFont="1" applyFill="1" applyBorder="1" applyAlignment="1" applyProtection="1">
      <alignment horizontal="left" vertical="top" wrapText="1"/>
      <protection locked="0"/>
    </xf>
    <xf numFmtId="0" fontId="28" fillId="4" borderId="5" xfId="0" applyFont="1" applyFill="1" applyBorder="1" applyAlignment="1" applyProtection="1">
      <alignment horizontal="left" vertical="top" wrapText="1"/>
      <protection locked="0"/>
    </xf>
    <xf numFmtId="0" fontId="31" fillId="0" borderId="8" xfId="0" applyFont="1" applyBorder="1" applyAlignment="1">
      <alignment horizontal="left" vertical="top" wrapText="1"/>
    </xf>
    <xf numFmtId="0" fontId="31" fillId="0" borderId="9" xfId="0" applyFont="1" applyBorder="1" applyAlignment="1">
      <alignment horizontal="left" vertical="top" wrapText="1"/>
    </xf>
    <xf numFmtId="0" fontId="31" fillId="0" borderId="10" xfId="0" applyFont="1" applyBorder="1" applyAlignment="1">
      <alignment horizontal="left" vertical="top" wrapText="1"/>
    </xf>
    <xf numFmtId="0" fontId="31"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9" borderId="12" xfId="0" applyFont="1" applyFill="1" applyBorder="1" applyAlignment="1" applyProtection="1">
      <alignment horizontal="center" vertical="center" wrapText="1"/>
      <protection locked="0"/>
    </xf>
    <xf numFmtId="0" fontId="5" fillId="9" borderId="9" xfId="0" applyFont="1" applyFill="1" applyBorder="1" applyAlignment="1" applyProtection="1">
      <alignment horizontal="center" vertical="center" wrapText="1"/>
      <protection locked="0"/>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3" borderId="12" xfId="0" applyFont="1" applyFill="1" applyBorder="1" applyAlignment="1" applyProtection="1">
      <alignment horizontal="center" vertical="center" wrapText="1"/>
      <protection locked="0"/>
    </xf>
    <xf numFmtId="0" fontId="5" fillId="3" borderId="8"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5" fillId="3" borderId="14" xfId="0" applyFont="1" applyFill="1" applyBorder="1" applyAlignment="1" applyProtection="1">
      <alignment horizontal="center" vertical="center" wrapText="1"/>
      <protection locked="0"/>
    </xf>
    <xf numFmtId="0" fontId="5" fillId="3" borderId="0" xfId="0" applyFont="1" applyFill="1" applyAlignment="1" applyProtection="1">
      <alignment horizontal="center" vertical="center" wrapText="1"/>
      <protection locked="0"/>
    </xf>
    <xf numFmtId="0" fontId="5" fillId="3" borderId="15" xfId="0" applyFont="1" applyFill="1" applyBorder="1" applyAlignment="1" applyProtection="1">
      <alignment horizontal="center" vertical="center" wrapText="1"/>
      <protection locked="0"/>
    </xf>
    <xf numFmtId="0" fontId="5" fillId="3" borderId="13" xfId="0" applyFont="1" applyFill="1" applyBorder="1" applyAlignment="1" applyProtection="1">
      <alignment horizontal="center" vertical="center" wrapText="1"/>
      <protection locked="0"/>
    </xf>
    <xf numFmtId="0" fontId="5" fillId="3" borderId="10" xfId="0" applyFont="1" applyFill="1" applyBorder="1" applyAlignment="1" applyProtection="1">
      <alignment horizontal="center" vertical="center" wrapText="1"/>
      <protection locked="0"/>
    </xf>
    <xf numFmtId="0" fontId="5" fillId="3" borderId="11" xfId="0" applyFont="1"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0" fontId="0" fillId="3" borderId="9" xfId="0" applyFill="1" applyBorder="1" applyAlignment="1" applyProtection="1">
      <alignment horizontal="center" vertical="center" wrapText="1"/>
      <protection locked="0"/>
    </xf>
    <xf numFmtId="0" fontId="0" fillId="3" borderId="14" xfId="0" applyFill="1" applyBorder="1" applyAlignment="1" applyProtection="1">
      <alignment horizontal="center" vertical="center" wrapText="1"/>
      <protection locked="0"/>
    </xf>
    <xf numFmtId="0" fontId="0" fillId="3" borderId="0" xfId="0" applyFill="1" applyAlignment="1" applyProtection="1">
      <alignment horizontal="center" vertical="center" wrapText="1"/>
      <protection locked="0"/>
    </xf>
    <xf numFmtId="0" fontId="0" fillId="3" borderId="15" xfId="0" applyFill="1" applyBorder="1" applyAlignment="1" applyProtection="1">
      <alignment horizontal="center" vertical="center" wrapText="1"/>
      <protection locked="0"/>
    </xf>
    <xf numFmtId="0" fontId="0" fillId="3" borderId="13" xfId="0" applyFill="1" applyBorder="1" applyAlignment="1" applyProtection="1">
      <alignment horizontal="center" vertical="center" wrapText="1"/>
      <protection locked="0"/>
    </xf>
    <xf numFmtId="0" fontId="0" fillId="3" borderId="10" xfId="0" applyFill="1" applyBorder="1" applyAlignment="1" applyProtection="1">
      <alignment horizontal="center" vertical="center" wrapText="1"/>
      <protection locked="0"/>
    </xf>
    <xf numFmtId="0" fontId="0" fillId="3" borderId="11" xfId="0" applyFill="1" applyBorder="1" applyAlignment="1" applyProtection="1">
      <alignment horizontal="center" vertical="center" wrapText="1"/>
      <protection locked="0"/>
    </xf>
    <xf numFmtId="0" fontId="6" fillId="0" borderId="8" xfId="0" applyFont="1" applyBorder="1" applyAlignment="1">
      <alignment horizontal="left" wrapText="1"/>
    </xf>
    <xf numFmtId="0" fontId="6" fillId="0" borderId="9" xfId="0" applyFont="1" applyBorder="1" applyAlignment="1">
      <alignment horizontal="left" wrapText="1"/>
    </xf>
    <xf numFmtId="0" fontId="6" fillId="0" borderId="10" xfId="0" applyFont="1" applyBorder="1" applyAlignment="1">
      <alignment horizontal="left" wrapText="1"/>
    </xf>
    <xf numFmtId="0" fontId="6" fillId="0" borderId="11" xfId="0" applyFont="1" applyBorder="1" applyAlignment="1">
      <alignment horizontal="left" wrapText="1"/>
    </xf>
    <xf numFmtId="0" fontId="5" fillId="4" borderId="12" xfId="0" applyFont="1" applyFill="1" applyBorder="1" applyAlignment="1" applyProtection="1">
      <alignment horizontal="left" vertical="center" wrapText="1"/>
      <protection locked="0"/>
    </xf>
    <xf numFmtId="0" fontId="5" fillId="4" borderId="8" xfId="0" applyFont="1" applyFill="1" applyBorder="1" applyAlignment="1" applyProtection="1">
      <alignment horizontal="left" vertical="center" wrapText="1"/>
      <protection locked="0"/>
    </xf>
    <xf numFmtId="0" fontId="5" fillId="4" borderId="9" xfId="0" applyFont="1" applyFill="1" applyBorder="1" applyAlignment="1" applyProtection="1">
      <alignment horizontal="left" vertical="center" wrapText="1"/>
      <protection locked="0"/>
    </xf>
    <xf numFmtId="0" fontId="5" fillId="4" borderId="13" xfId="0" applyFont="1" applyFill="1" applyBorder="1" applyAlignment="1" applyProtection="1">
      <alignment horizontal="left" vertical="center" wrapText="1"/>
      <protection locked="0"/>
    </xf>
    <xf numFmtId="0" fontId="5" fillId="4" borderId="10" xfId="0" applyFont="1" applyFill="1" applyBorder="1" applyAlignment="1" applyProtection="1">
      <alignment horizontal="left" vertical="center" wrapText="1"/>
      <protection locked="0"/>
    </xf>
    <xf numFmtId="0" fontId="5" fillId="4" borderId="11" xfId="0" applyFont="1" applyFill="1" applyBorder="1" applyAlignment="1" applyProtection="1">
      <alignment horizontal="left" vertical="center" wrapText="1"/>
      <protection locked="0"/>
    </xf>
    <xf numFmtId="0" fontId="5" fillId="9" borderId="14" xfId="0" applyFont="1" applyFill="1" applyBorder="1" applyAlignment="1" applyProtection="1">
      <alignment horizontal="center" vertical="center" wrapText="1"/>
      <protection locked="0"/>
    </xf>
    <xf numFmtId="0" fontId="5" fillId="9" borderId="15" xfId="0" applyFont="1" applyFill="1" applyBorder="1" applyAlignment="1" applyProtection="1">
      <alignment horizontal="center" vertical="center" wrapText="1"/>
      <protection locked="0"/>
    </xf>
    <xf numFmtId="0" fontId="6" fillId="0" borderId="0" xfId="0" applyFont="1" applyAlignment="1">
      <alignment vertical="top" wrapText="1"/>
    </xf>
    <xf numFmtId="0" fontId="6" fillId="0" borderId="15" xfId="0" applyFont="1" applyBorder="1" applyAlignment="1">
      <alignment vertical="top" wrapText="1"/>
    </xf>
    <xf numFmtId="0" fontId="5" fillId="9" borderId="28" xfId="0" applyFont="1" applyFill="1" applyBorder="1" applyAlignment="1" applyProtection="1">
      <alignment horizontal="center" vertical="center" wrapText="1"/>
      <protection locked="0"/>
    </xf>
    <xf numFmtId="0" fontId="5" fillId="9" borderId="29" xfId="0" applyFont="1" applyFill="1" applyBorder="1" applyAlignment="1" applyProtection="1">
      <alignment horizontal="center" vertical="center" wrapText="1"/>
      <protection locked="0"/>
    </xf>
    <xf numFmtId="0" fontId="5" fillId="9" borderId="30" xfId="0" applyFont="1" applyFill="1" applyBorder="1" applyAlignment="1" applyProtection="1">
      <alignment horizontal="center" vertical="center" wrapText="1"/>
      <protection locked="0"/>
    </xf>
    <xf numFmtId="0" fontId="5" fillId="9" borderId="17" xfId="0" applyFont="1" applyFill="1" applyBorder="1" applyAlignment="1" applyProtection="1">
      <alignment horizontal="center" vertical="center" wrapText="1"/>
      <protection locked="0"/>
    </xf>
    <xf numFmtId="0" fontId="5" fillId="9" borderId="21" xfId="0" applyFont="1" applyFill="1" applyBorder="1" applyAlignment="1" applyProtection="1">
      <alignment horizontal="center" vertical="center" wrapText="1"/>
      <protection locked="0"/>
    </xf>
    <xf numFmtId="0" fontId="5" fillId="9" borderId="18" xfId="0" applyFont="1" applyFill="1" applyBorder="1" applyAlignment="1" applyProtection="1">
      <alignment horizontal="center" vertical="center" wrapText="1"/>
      <protection locked="0"/>
    </xf>
    <xf numFmtId="0" fontId="29" fillId="0" borderId="0" xfId="0" applyFont="1" applyAlignment="1">
      <alignment horizontal="left" wrapText="1"/>
    </xf>
    <xf numFmtId="0" fontId="6" fillId="4" borderId="3" xfId="0" applyFont="1" applyFill="1" applyBorder="1" applyAlignment="1" applyProtection="1">
      <alignment horizontal="left" vertical="center" wrapText="1"/>
      <protection locked="0"/>
    </xf>
    <xf numFmtId="0" fontId="6" fillId="4" borderId="4" xfId="0" applyFont="1" applyFill="1" applyBorder="1" applyAlignment="1" applyProtection="1">
      <alignment horizontal="left" vertical="center" wrapText="1"/>
      <protection locked="0"/>
    </xf>
    <xf numFmtId="0" fontId="6" fillId="4" borderId="5" xfId="0" applyFont="1" applyFill="1" applyBorder="1" applyAlignment="1" applyProtection="1">
      <alignment horizontal="left" vertical="center" wrapText="1"/>
      <protection locked="0"/>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3"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6" fillId="9" borderId="3" xfId="0" applyFont="1" applyFill="1" applyBorder="1" applyAlignment="1" applyProtection="1">
      <alignment vertical="center"/>
      <protection locked="0"/>
    </xf>
    <xf numFmtId="0" fontId="6" fillId="9" borderId="5" xfId="0" applyFont="1" applyFill="1" applyBorder="1" applyAlignment="1" applyProtection="1">
      <alignment vertical="center"/>
      <protection locked="0"/>
    </xf>
    <xf numFmtId="0" fontId="5" fillId="0" borderId="13" xfId="0" applyFont="1" applyBorder="1" applyAlignment="1">
      <alignment horizontal="left" vertical="top" wrapText="1"/>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13"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6" fillId="3" borderId="3"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12" fillId="11" borderId="3" xfId="0" applyFont="1" applyFill="1" applyBorder="1" applyAlignment="1" applyProtection="1">
      <alignment horizontal="left" vertical="top" wrapText="1"/>
      <protection locked="0"/>
    </xf>
    <xf numFmtId="0" fontId="12" fillId="11" borderId="4" xfId="0" applyFont="1" applyFill="1" applyBorder="1" applyAlignment="1" applyProtection="1">
      <alignment horizontal="left" vertical="top" wrapText="1"/>
      <protection locked="0"/>
    </xf>
    <xf numFmtId="0" fontId="12" fillId="11" borderId="5" xfId="0" applyFont="1" applyFill="1" applyBorder="1" applyAlignment="1" applyProtection="1">
      <alignment horizontal="left" vertical="top" wrapText="1"/>
      <protection locked="0"/>
    </xf>
  </cellXfs>
  <cellStyles count="5">
    <cellStyle name="ハイパーリンク" xfId="1" builtinId="8"/>
    <cellStyle name="ハイパーリンク 2" xfId="4" xr:uid="{C315D802-CBD2-4E30-B6BC-3F715154EF38}"/>
    <cellStyle name="桁区切り" xfId="2" builtinId="6"/>
    <cellStyle name="標準" xfId="0" builtinId="0"/>
    <cellStyle name="標準 2" xfId="3" xr:uid="{5A962F59-704D-4AB0-BA4F-62BC1D9676C9}"/>
  </cellStyles>
  <dxfs count="85">
    <dxf>
      <font>
        <b/>
        <i val="0"/>
        <color rgb="FF0000FF"/>
      </font>
      <fill>
        <patternFill>
          <bgColor theme="4" tint="0.79998168889431442"/>
        </patternFill>
      </fill>
    </dxf>
    <dxf>
      <font>
        <b/>
        <i val="0"/>
        <color rgb="FFFF0000"/>
      </font>
      <fill>
        <patternFill>
          <bgColor theme="5" tint="0.79998168889431442"/>
        </patternFill>
      </fill>
    </dxf>
    <dxf>
      <fill>
        <patternFill patternType="solid">
          <fgColor indexed="64"/>
          <bgColor rgb="FFA6A6A6"/>
        </patternFill>
      </fill>
    </dxf>
    <dxf>
      <fill>
        <patternFill>
          <bgColor theme="0" tint="-0.49998474074526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patternType="solid">
          <fgColor indexed="64"/>
          <bgColor rgb="FFA6A6A6"/>
        </patternFill>
      </fill>
    </dxf>
    <dxf>
      <fill>
        <patternFill patternType="solid">
          <fgColor indexed="64"/>
          <bgColor rgb="FFA6A6A6"/>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patternType="solid">
          <fgColor indexed="64"/>
          <bgColor rgb="FFA6A6A6"/>
        </patternFill>
      </fill>
    </dxf>
    <dxf>
      <fill>
        <patternFill>
          <bgColor theme="0" tint="-0.34998626667073579"/>
        </patternFill>
      </fill>
    </dxf>
    <dxf>
      <font>
        <b/>
        <i val="0"/>
        <color rgb="FFFF0000"/>
      </font>
    </dxf>
    <dxf>
      <font>
        <b/>
        <i val="0"/>
        <color rgb="FFFF0000"/>
      </font>
    </dxf>
    <dxf>
      <fill>
        <patternFill patternType="solid">
          <fgColor indexed="64"/>
          <bgColor rgb="FFA6A6A6"/>
        </patternFill>
      </fill>
    </dxf>
  </dxfs>
  <tableStyles count="1" defaultTableStyle="TableStyleMedium2" defaultPivotStyle="PivotStyleLight16">
    <tableStyle name="Invisible" pivot="0" table="0" count="0" xr9:uid="{67BEBCD1-3E93-4C7E-8C59-20A234BD2371}"/>
  </tableStyles>
  <colors>
    <mruColors>
      <color rgb="FFFFCCFF"/>
      <color rgb="FFFDE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86839</xdr:colOff>
      <xdr:row>39</xdr:row>
      <xdr:rowOff>180975</xdr:rowOff>
    </xdr:from>
    <xdr:to>
      <xdr:col>5</xdr:col>
      <xdr:colOff>1413509</xdr:colOff>
      <xdr:row>60</xdr:row>
      <xdr:rowOff>93345</xdr:rowOff>
    </xdr:to>
    <xdr:pic>
      <xdr:nvPicPr>
        <xdr:cNvPr id="8" name="図 7">
          <a:extLst>
            <a:ext uri="{FF2B5EF4-FFF2-40B4-BE49-F238E27FC236}">
              <a16:creationId xmlns:a16="http://schemas.microsoft.com/office/drawing/2014/main" id="{6FE5403F-615F-41A9-C7AF-583DD99DB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39" y="9020175"/>
          <a:ext cx="5860570" cy="4431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53340</xdr:colOff>
      <xdr:row>47</xdr:row>
      <xdr:rowOff>60960</xdr:rowOff>
    </xdr:from>
    <xdr:to>
      <xdr:col>10</xdr:col>
      <xdr:colOff>373020</xdr:colOff>
      <xdr:row>56</xdr:row>
      <xdr:rowOff>197760</xdr:rowOff>
    </xdr:to>
    <xdr:pic>
      <xdr:nvPicPr>
        <xdr:cNvPr id="4" name="図 3">
          <a:extLst>
            <a:ext uri="{FF2B5EF4-FFF2-40B4-BE49-F238E27FC236}">
              <a16:creationId xmlns:a16="http://schemas.microsoft.com/office/drawing/2014/main" id="{FFD0390B-BC8F-ADB4-EA9B-9BC3BB44D20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0" y="10515600"/>
          <a:ext cx="2880000" cy="288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x.gd/uR9x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4A80-15B3-4300-A118-0B4904AEFCF4}">
  <sheetPr>
    <tabColor rgb="FFFF0000"/>
  </sheetPr>
  <dimension ref="A1:M180"/>
  <sheetViews>
    <sheetView showGridLines="0" tabSelected="1" zoomScaleNormal="100" workbookViewId="0"/>
  </sheetViews>
  <sheetFormatPr defaultColWidth="0" defaultRowHeight="15.75" zeroHeight="1"/>
  <cols>
    <col min="1" max="1" width="3.125" style="89" customWidth="1"/>
    <col min="2" max="2" width="2.5" style="89" customWidth="1"/>
    <col min="3" max="3" width="18.125" style="89" customWidth="1"/>
    <col min="4" max="4" width="19.25" style="89" customWidth="1"/>
    <col min="5" max="5" width="16.5" style="89" customWidth="1"/>
    <col min="6" max="6" width="28.875" style="89" customWidth="1"/>
    <col min="7" max="7" width="2.5" style="89" customWidth="1"/>
    <col min="8" max="8" width="40.75" style="83" customWidth="1"/>
    <col min="9" max="9" width="8.75" style="84" hidden="1" customWidth="1"/>
    <col min="10" max="11" width="7.25" style="32" hidden="1" customWidth="1"/>
    <col min="12" max="13" width="0" style="30" hidden="1" customWidth="1"/>
    <col min="14" max="16384" width="8.75" style="84" hidden="1"/>
  </cols>
  <sheetData>
    <row r="1" spans="1:13">
      <c r="A1" s="82"/>
      <c r="B1" s="82"/>
      <c r="C1" s="82"/>
      <c r="D1" s="82"/>
      <c r="E1" s="82"/>
      <c r="F1" s="82"/>
      <c r="G1" s="82"/>
      <c r="J1" s="85" t="s">
        <v>96</v>
      </c>
      <c r="K1" s="85"/>
      <c r="M1" s="86"/>
    </row>
    <row r="2" spans="1:13">
      <c r="A2" s="82"/>
      <c r="B2" s="82"/>
      <c r="C2" s="259" t="s">
        <v>825</v>
      </c>
      <c r="D2" s="259"/>
      <c r="E2" s="259"/>
      <c r="F2" s="259"/>
      <c r="G2" s="82"/>
      <c r="J2" s="87" t="s">
        <v>97</v>
      </c>
      <c r="K2" s="87"/>
      <c r="L2" s="86" t="s">
        <v>98</v>
      </c>
    </row>
    <row r="3" spans="1:13">
      <c r="A3" s="82"/>
      <c r="B3" s="82"/>
      <c r="C3" s="259"/>
      <c r="D3" s="259"/>
      <c r="E3" s="259"/>
      <c r="F3" s="259"/>
      <c r="G3" s="82"/>
      <c r="J3" s="87"/>
      <c r="K3" s="87"/>
      <c r="L3" s="31"/>
    </row>
    <row r="4" spans="1:13">
      <c r="A4" s="82"/>
      <c r="B4" s="82"/>
      <c r="C4" s="259"/>
      <c r="D4" s="259"/>
      <c r="E4" s="259"/>
      <c r="F4" s="259"/>
      <c r="G4" s="82"/>
      <c r="J4" s="87"/>
      <c r="K4" s="87"/>
      <c r="L4" s="86"/>
    </row>
    <row r="5" spans="1:13">
      <c r="A5" s="82"/>
      <c r="B5" s="82"/>
      <c r="C5" s="88"/>
      <c r="D5" s="88"/>
      <c r="E5" s="88"/>
      <c r="F5" s="88"/>
      <c r="G5" s="82"/>
    </row>
    <row r="6" spans="1:13">
      <c r="A6" s="82"/>
      <c r="B6" s="82"/>
      <c r="C6" s="82" t="s">
        <v>37</v>
      </c>
      <c r="D6" s="82"/>
      <c r="E6" s="82"/>
      <c r="F6" s="82"/>
      <c r="G6" s="82"/>
    </row>
    <row r="7" spans="1:13">
      <c r="A7" s="82"/>
      <c r="B7" s="82"/>
      <c r="C7" s="260" t="s">
        <v>104</v>
      </c>
      <c r="D7" s="261"/>
      <c r="E7" s="261"/>
      <c r="F7" s="262"/>
      <c r="G7" s="82"/>
      <c r="H7" s="83" t="str">
        <f>IF(L7="NG","貴会社名 / 事業所名を記入してください","")</f>
        <v>貴会社名 / 事業所名を記入してください</v>
      </c>
      <c r="L7" s="30" t="str">
        <f>IF(D7="","NG","OK")</f>
        <v>NG</v>
      </c>
    </row>
    <row r="8" spans="1:13">
      <c r="A8" s="82"/>
      <c r="B8" s="82"/>
      <c r="C8" s="260"/>
      <c r="D8" s="261"/>
      <c r="E8" s="261"/>
      <c r="F8" s="262"/>
      <c r="G8" s="82"/>
    </row>
    <row r="9" spans="1:13">
      <c r="A9" s="82"/>
      <c r="B9" s="82"/>
      <c r="C9" s="260" t="s">
        <v>38</v>
      </c>
      <c r="D9" s="261"/>
      <c r="E9" s="266"/>
      <c r="F9" s="267"/>
      <c r="G9" s="82"/>
      <c r="H9" s="83" t="str">
        <f>IF(L9="NG","御担当部署を記入してください","")</f>
        <v>御担当部署を記入してください</v>
      </c>
      <c r="L9" s="30" t="str">
        <f>IF(D9="","NG","OK")</f>
        <v>NG</v>
      </c>
    </row>
    <row r="10" spans="1:13">
      <c r="A10" s="82"/>
      <c r="B10" s="82"/>
      <c r="C10" s="260"/>
      <c r="D10" s="268"/>
      <c r="E10" s="269"/>
      <c r="F10" s="270"/>
      <c r="G10" s="82"/>
    </row>
    <row r="11" spans="1:13">
      <c r="A11" s="82"/>
      <c r="B11" s="82"/>
      <c r="C11" s="260" t="s">
        <v>39</v>
      </c>
      <c r="D11" s="261"/>
      <c r="E11" s="261"/>
      <c r="F11" s="262"/>
      <c r="G11" s="82"/>
      <c r="H11" s="83" t="str">
        <f>IF(L11="NG","御担当者名を記入してください","")</f>
        <v>御担当者名を記入してください</v>
      </c>
      <c r="L11" s="30" t="str">
        <f>IF(D11="","NG","OK")</f>
        <v>NG</v>
      </c>
    </row>
    <row r="12" spans="1:13">
      <c r="A12" s="82"/>
      <c r="B12" s="82"/>
      <c r="C12" s="260"/>
      <c r="D12" s="264"/>
      <c r="E12" s="264"/>
      <c r="F12" s="265"/>
      <c r="G12" s="82"/>
    </row>
    <row r="13" spans="1:13" ht="15" customHeight="1">
      <c r="A13" s="82"/>
      <c r="B13" s="82"/>
      <c r="C13" s="263" t="s">
        <v>40</v>
      </c>
      <c r="D13" s="261"/>
      <c r="E13" s="261"/>
      <c r="F13" s="262"/>
      <c r="G13" s="82"/>
      <c r="H13" s="83" t="str">
        <f>IF(L13="NG","電話番号を記入してください","")</f>
        <v>電話番号を記入してください</v>
      </c>
      <c r="L13" s="30" t="str">
        <f>IF(D13="","NG","OK")</f>
        <v>NG</v>
      </c>
    </row>
    <row r="14" spans="1:13">
      <c r="A14" s="82"/>
      <c r="B14" s="82"/>
      <c r="C14" s="263"/>
      <c r="D14" s="264"/>
      <c r="E14" s="264"/>
      <c r="F14" s="265"/>
      <c r="G14" s="82"/>
    </row>
    <row r="15" spans="1:13">
      <c r="A15" s="82"/>
      <c r="B15" s="82"/>
      <c r="C15" s="263" t="s">
        <v>813</v>
      </c>
      <c r="D15" s="273"/>
      <c r="E15" s="261"/>
      <c r="F15" s="262"/>
      <c r="G15" s="82"/>
      <c r="H15" s="83" t="str">
        <f>IF(L15="NG","メールアドレスを記入してください","")</f>
        <v>メールアドレスを記入してください</v>
      </c>
      <c r="L15" s="30" t="str">
        <f>IF(D15="","NG","OK")</f>
        <v>NG</v>
      </c>
    </row>
    <row r="16" spans="1:13">
      <c r="A16" s="82"/>
      <c r="B16" s="82"/>
      <c r="C16" s="272"/>
      <c r="D16" s="264"/>
      <c r="E16" s="264"/>
      <c r="F16" s="265"/>
      <c r="G16" s="82"/>
    </row>
    <row r="17" spans="1:13">
      <c r="A17" s="82"/>
      <c r="B17" s="82"/>
      <c r="G17" s="82"/>
    </row>
    <row r="18" spans="1:13">
      <c r="A18" s="82"/>
      <c r="B18" s="82"/>
      <c r="C18" s="274" t="s">
        <v>826</v>
      </c>
      <c r="D18" s="274"/>
      <c r="E18" s="274"/>
      <c r="F18" s="275"/>
      <c r="G18" s="82"/>
    </row>
    <row r="19" spans="1:13">
      <c r="A19" s="82"/>
      <c r="B19" s="82"/>
      <c r="C19" s="274"/>
      <c r="D19" s="274"/>
      <c r="E19" s="274"/>
      <c r="F19" s="275"/>
      <c r="G19" s="82"/>
    </row>
    <row r="20" spans="1:13">
      <c r="A20" s="82"/>
      <c r="B20" s="82"/>
      <c r="C20" s="274"/>
      <c r="D20" s="274"/>
      <c r="E20" s="274"/>
      <c r="F20" s="275"/>
      <c r="G20" s="82"/>
    </row>
    <row r="21" spans="1:13">
      <c r="A21" s="82"/>
      <c r="B21" s="82"/>
      <c r="C21" s="274"/>
      <c r="D21" s="274"/>
      <c r="E21" s="274"/>
      <c r="F21" s="275"/>
      <c r="G21" s="82"/>
    </row>
    <row r="22" spans="1:13">
      <c r="A22" s="82"/>
      <c r="B22" s="82"/>
      <c r="C22" s="274"/>
      <c r="D22" s="274"/>
      <c r="E22" s="274"/>
      <c r="F22" s="275"/>
      <c r="G22" s="82"/>
    </row>
    <row r="23" spans="1:13">
      <c r="A23" s="82"/>
      <c r="B23" s="82"/>
      <c r="C23" s="274"/>
      <c r="D23" s="274"/>
      <c r="E23" s="274"/>
      <c r="F23" s="275"/>
      <c r="G23" s="82"/>
    </row>
    <row r="24" spans="1:13">
      <c r="A24" s="82"/>
      <c r="B24" s="82"/>
      <c r="C24" s="274"/>
      <c r="D24" s="274"/>
      <c r="E24" s="274"/>
      <c r="F24" s="275"/>
      <c r="G24" s="82"/>
      <c r="L24" s="31"/>
      <c r="M24" s="31"/>
    </row>
    <row r="25" spans="1:13">
      <c r="A25" s="82"/>
      <c r="B25" s="82"/>
      <c r="C25" s="274"/>
      <c r="D25" s="274"/>
      <c r="E25" s="274"/>
      <c r="F25" s="275"/>
      <c r="G25" s="82"/>
    </row>
    <row r="26" spans="1:13">
      <c r="A26" s="82"/>
      <c r="B26" s="82"/>
      <c r="C26" s="274"/>
      <c r="D26" s="274"/>
      <c r="E26" s="274"/>
      <c r="F26" s="275"/>
      <c r="G26" s="82"/>
    </row>
    <row r="27" spans="1:13">
      <c r="A27" s="82"/>
      <c r="B27" s="82"/>
      <c r="C27" s="274"/>
      <c r="D27" s="274"/>
      <c r="E27" s="274"/>
      <c r="F27" s="275"/>
      <c r="G27" s="82"/>
    </row>
    <row r="28" spans="1:13">
      <c r="A28" s="82"/>
      <c r="B28" s="82"/>
      <c r="C28" s="274"/>
      <c r="D28" s="274"/>
      <c r="E28" s="274"/>
      <c r="F28" s="275"/>
      <c r="G28" s="82"/>
    </row>
    <row r="29" spans="1:13">
      <c r="A29" s="82"/>
      <c r="B29" s="82"/>
      <c r="C29" s="274"/>
      <c r="D29" s="274"/>
      <c r="E29" s="274"/>
      <c r="F29" s="275"/>
      <c r="G29" s="82"/>
    </row>
    <row r="30" spans="1:13">
      <c r="A30" s="82"/>
      <c r="B30" s="82"/>
      <c r="C30" s="274"/>
      <c r="D30" s="274"/>
      <c r="E30" s="274"/>
      <c r="F30" s="275"/>
      <c r="G30" s="82"/>
    </row>
    <row r="31" spans="1:13">
      <c r="A31" s="82"/>
      <c r="B31" s="82"/>
      <c r="C31" s="276"/>
      <c r="D31" s="276"/>
      <c r="E31" s="276"/>
      <c r="F31" s="277"/>
      <c r="G31" s="82"/>
    </row>
    <row r="32" spans="1:13">
      <c r="A32" s="82"/>
      <c r="B32" s="82"/>
      <c r="C32" s="82"/>
      <c r="D32" s="82"/>
      <c r="E32" s="91"/>
      <c r="F32" s="82"/>
      <c r="G32" s="82"/>
      <c r="J32" s="33"/>
      <c r="K32" s="33"/>
      <c r="L32" s="31"/>
      <c r="M32" s="31"/>
    </row>
    <row r="33" spans="1:13">
      <c r="A33" s="82"/>
      <c r="B33" s="82"/>
      <c r="C33" s="82" t="s">
        <v>4</v>
      </c>
      <c r="D33" s="82"/>
      <c r="E33" s="91"/>
      <c r="F33" s="82"/>
      <c r="G33" s="82"/>
      <c r="M33" s="31"/>
    </row>
    <row r="34" spans="1:13">
      <c r="A34" s="82"/>
      <c r="B34" s="82"/>
      <c r="C34" s="92" t="s">
        <v>583</v>
      </c>
      <c r="D34" s="271" t="s">
        <v>578</v>
      </c>
      <c r="E34" s="271"/>
      <c r="F34" s="271"/>
      <c r="G34" s="82"/>
      <c r="M34" s="31"/>
    </row>
    <row r="35" spans="1:13" ht="38.450000000000003" customHeight="1">
      <c r="A35" s="82"/>
      <c r="B35" s="82"/>
      <c r="C35" s="93" t="s">
        <v>584</v>
      </c>
      <c r="D35" s="278" t="s">
        <v>579</v>
      </c>
      <c r="E35" s="278"/>
      <c r="F35" s="278"/>
      <c r="G35" s="82"/>
      <c r="M35" s="31"/>
    </row>
    <row r="36" spans="1:13" ht="58.15" customHeight="1">
      <c r="A36" s="82"/>
      <c r="B36" s="82"/>
      <c r="C36" s="93" t="s">
        <v>585</v>
      </c>
      <c r="D36" s="271" t="s">
        <v>580</v>
      </c>
      <c r="E36" s="271"/>
      <c r="F36" s="271"/>
      <c r="G36" s="82"/>
      <c r="M36" s="31"/>
    </row>
    <row r="37" spans="1:13" ht="33" customHeight="1">
      <c r="A37" s="82"/>
      <c r="B37" s="82"/>
      <c r="C37" s="93" t="s">
        <v>240</v>
      </c>
      <c r="D37" s="271" t="s">
        <v>581</v>
      </c>
      <c r="E37" s="271"/>
      <c r="F37" s="271"/>
      <c r="G37" s="82"/>
      <c r="M37" s="31"/>
    </row>
    <row r="38" spans="1:13" ht="33" customHeight="1">
      <c r="A38" s="82"/>
      <c r="B38" s="82"/>
      <c r="C38" s="93" t="s">
        <v>586</v>
      </c>
      <c r="D38" s="271" t="s">
        <v>582</v>
      </c>
      <c r="E38" s="271"/>
      <c r="F38" s="271"/>
      <c r="G38" s="82"/>
      <c r="M38" s="31"/>
    </row>
    <row r="39" spans="1:13" ht="15" customHeight="1">
      <c r="A39" s="82"/>
      <c r="B39" s="82"/>
      <c r="C39" s="94"/>
      <c r="D39" s="94"/>
      <c r="E39" s="94"/>
      <c r="F39" s="94"/>
      <c r="G39" s="82"/>
      <c r="M39" s="31"/>
    </row>
    <row r="40" spans="1:13">
      <c r="A40" s="82"/>
      <c r="B40" s="82"/>
      <c r="C40" s="94"/>
      <c r="D40" s="94"/>
      <c r="E40" s="94"/>
      <c r="F40" s="94"/>
      <c r="G40" s="82"/>
      <c r="M40" s="31"/>
    </row>
    <row r="41" spans="1:13" ht="15" customHeight="1">
      <c r="A41" s="82"/>
      <c r="B41" s="82"/>
      <c r="C41" s="94"/>
      <c r="D41" s="94"/>
      <c r="E41" s="94"/>
      <c r="F41" s="94"/>
      <c r="G41" s="82"/>
      <c r="M41" s="31"/>
    </row>
    <row r="42" spans="1:13">
      <c r="A42" s="82"/>
      <c r="B42" s="82"/>
      <c r="C42" s="94"/>
      <c r="D42" s="94"/>
      <c r="E42" s="94"/>
      <c r="F42" s="94"/>
      <c r="G42" s="82"/>
      <c r="M42" s="31"/>
    </row>
    <row r="43" spans="1:13">
      <c r="A43" s="82"/>
      <c r="B43" s="82"/>
      <c r="C43" s="95"/>
      <c r="D43" s="82"/>
      <c r="E43" s="91"/>
      <c r="F43" s="82"/>
      <c r="G43" s="82"/>
    </row>
    <row r="44" spans="1:13" ht="55.9" customHeight="1">
      <c r="C44" s="96"/>
      <c r="D44" s="96"/>
      <c r="E44" s="96"/>
      <c r="F44" s="97"/>
    </row>
    <row r="45" spans="1:13">
      <c r="J45" s="33"/>
      <c r="K45" s="33"/>
      <c r="L45" s="31"/>
      <c r="M45" s="31"/>
    </row>
    <row r="46" spans="1:13">
      <c r="J46" s="33"/>
      <c r="K46" s="33"/>
      <c r="L46" s="31"/>
      <c r="M46" s="31"/>
    </row>
    <row r="47" spans="1:13">
      <c r="C47" s="84"/>
      <c r="M47" s="31"/>
    </row>
    <row r="48" spans="1:13">
      <c r="C48" s="84"/>
      <c r="M48" s="31"/>
    </row>
    <row r="49" spans="3:13">
      <c r="C49" s="84"/>
      <c r="J49" s="33"/>
      <c r="K49" s="33"/>
      <c r="L49" s="31"/>
      <c r="M49" s="31"/>
    </row>
    <row r="50" spans="3:13">
      <c r="C50" s="84"/>
      <c r="J50" s="33"/>
      <c r="K50" s="33"/>
      <c r="L50" s="31"/>
      <c r="M50" s="31"/>
    </row>
    <row r="51" spans="3:13">
      <c r="C51" s="84"/>
      <c r="J51" s="33"/>
      <c r="K51" s="33"/>
      <c r="L51" s="31"/>
      <c r="M51" s="31"/>
    </row>
    <row r="52" spans="3:13">
      <c r="J52" s="33"/>
      <c r="K52" s="33"/>
      <c r="L52" s="31"/>
      <c r="M52" s="31"/>
    </row>
    <row r="53" spans="3:13">
      <c r="J53" s="33"/>
      <c r="K53" s="33"/>
      <c r="L53" s="31"/>
      <c r="M53" s="31"/>
    </row>
    <row r="54" spans="3:13">
      <c r="J54" s="33"/>
      <c r="K54" s="33"/>
      <c r="L54" s="31"/>
      <c r="M54" s="31"/>
    </row>
    <row r="55" spans="3:13">
      <c r="M55" s="31"/>
    </row>
    <row r="56" spans="3:13">
      <c r="J56" s="33"/>
      <c r="K56" s="33"/>
      <c r="L56" s="31"/>
      <c r="M56" s="31"/>
    </row>
    <row r="57" spans="3:13">
      <c r="L57" s="31"/>
      <c r="M57" s="31"/>
    </row>
    <row r="58" spans="3:13">
      <c r="J58" s="33"/>
      <c r="K58" s="33"/>
      <c r="L58" s="31"/>
      <c r="M58" s="31"/>
    </row>
    <row r="59" spans="3:13">
      <c r="J59" s="33"/>
      <c r="K59" s="33"/>
      <c r="L59" s="31"/>
      <c r="M59" s="31"/>
    </row>
    <row r="60" spans="3:13">
      <c r="J60" s="33"/>
      <c r="K60" s="33"/>
      <c r="L60" s="31"/>
      <c r="M60" s="31"/>
    </row>
    <row r="61" spans="3:13">
      <c r="M61" s="31"/>
    </row>
    <row r="62" spans="3:13">
      <c r="J62" s="33"/>
      <c r="K62" s="33"/>
      <c r="L62" s="31"/>
      <c r="M62" s="31"/>
    </row>
    <row r="63" spans="3:13">
      <c r="J63" s="33"/>
      <c r="K63" s="33"/>
      <c r="L63" s="31"/>
      <c r="M63" s="31"/>
    </row>
    <row r="64" spans="3:13">
      <c r="M64" s="31"/>
    </row>
    <row r="65" spans="10:13">
      <c r="J65" s="33"/>
      <c r="K65" s="33"/>
      <c r="L65" s="31"/>
      <c r="M65" s="31"/>
    </row>
    <row r="66" spans="10:13" hidden="1">
      <c r="J66" s="33"/>
      <c r="K66" s="33"/>
      <c r="L66" s="31"/>
      <c r="M66" s="31"/>
    </row>
    <row r="67" spans="10:13" hidden="1">
      <c r="J67" s="33"/>
      <c r="K67" s="33"/>
      <c r="L67" s="31"/>
      <c r="M67" s="31"/>
    </row>
    <row r="69" spans="10:13" hidden="1">
      <c r="L69" s="31"/>
      <c r="M69" s="31"/>
    </row>
    <row r="70" spans="10:13" hidden="1">
      <c r="M70" s="31"/>
    </row>
    <row r="71" spans="10:13" hidden="1">
      <c r="M71" s="31"/>
    </row>
    <row r="72" spans="10:13" hidden="1">
      <c r="J72" s="33"/>
      <c r="K72" s="33"/>
      <c r="M72" s="31"/>
    </row>
    <row r="73" spans="10:13" hidden="1">
      <c r="M73" s="31"/>
    </row>
    <row r="74" spans="10:13" hidden="1">
      <c r="J74" s="33"/>
      <c r="K74" s="33"/>
      <c r="L74" s="31"/>
      <c r="M74" s="31"/>
    </row>
    <row r="75" spans="10:13" hidden="1">
      <c r="J75" s="33"/>
      <c r="K75" s="33"/>
      <c r="M75" s="31"/>
    </row>
    <row r="76" spans="10:13" hidden="1">
      <c r="M76" s="31"/>
    </row>
    <row r="77" spans="10:13" hidden="1">
      <c r="J77" s="33"/>
      <c r="K77" s="33"/>
      <c r="L77" s="31"/>
      <c r="M77" s="31"/>
    </row>
    <row r="78" spans="10:13" hidden="1">
      <c r="J78" s="33"/>
      <c r="K78" s="33"/>
      <c r="M78" s="31"/>
    </row>
    <row r="79" spans="10:13" hidden="1">
      <c r="M79" s="31"/>
    </row>
    <row r="80" spans="10:13" hidden="1">
      <c r="J80" s="33"/>
      <c r="K80" s="33"/>
      <c r="L80" s="31"/>
      <c r="M80" s="31"/>
    </row>
    <row r="81" spans="10:13" hidden="1">
      <c r="J81" s="33"/>
      <c r="K81" s="33"/>
      <c r="M81" s="31"/>
    </row>
    <row r="82" spans="10:13" hidden="1">
      <c r="M82" s="31"/>
    </row>
    <row r="83" spans="10:13" hidden="1">
      <c r="J83" s="33"/>
      <c r="K83" s="33"/>
      <c r="L83" s="31"/>
      <c r="M83" s="31"/>
    </row>
    <row r="84" spans="10:13" hidden="1">
      <c r="J84" s="33"/>
      <c r="K84" s="33"/>
      <c r="M84" s="31"/>
    </row>
    <row r="86" spans="10:13" hidden="1">
      <c r="J86" s="33"/>
      <c r="K86" s="33"/>
      <c r="L86" s="31"/>
      <c r="M86" s="31"/>
    </row>
    <row r="87" spans="10:13" hidden="1">
      <c r="J87" s="33"/>
      <c r="K87" s="33"/>
      <c r="L87" s="31"/>
      <c r="M87" s="31"/>
    </row>
    <row r="88" spans="10:13" hidden="1">
      <c r="J88" s="33"/>
      <c r="K88" s="33"/>
      <c r="L88" s="31"/>
      <c r="M88" s="31"/>
    </row>
    <row r="89" spans="10:13" hidden="1">
      <c r="J89" s="33"/>
      <c r="K89" s="33"/>
      <c r="L89" s="31"/>
      <c r="M89" s="31"/>
    </row>
    <row r="90" spans="10:13" hidden="1">
      <c r="M90" s="31"/>
    </row>
    <row r="91" spans="10:13" hidden="1">
      <c r="J91" s="33"/>
      <c r="K91" s="33"/>
      <c r="M91" s="31"/>
    </row>
    <row r="92" spans="10:13" hidden="1">
      <c r="J92" s="33"/>
      <c r="K92" s="33"/>
      <c r="L92" s="31"/>
      <c r="M92" s="31"/>
    </row>
    <row r="93" spans="10:13" hidden="1">
      <c r="J93" s="33"/>
      <c r="K93" s="33"/>
      <c r="M93" s="31"/>
    </row>
    <row r="94" spans="10:13" hidden="1">
      <c r="J94" s="33"/>
      <c r="K94" s="33"/>
      <c r="L94" s="31"/>
      <c r="M94" s="31"/>
    </row>
    <row r="95" spans="10:13" hidden="1">
      <c r="J95" s="33"/>
      <c r="K95" s="33"/>
      <c r="M95" s="31"/>
    </row>
    <row r="96" spans="10:13" hidden="1">
      <c r="J96" s="33"/>
      <c r="K96" s="33"/>
      <c r="L96" s="31"/>
      <c r="M96" s="31"/>
    </row>
    <row r="97" spans="10:13" hidden="1">
      <c r="J97" s="33"/>
      <c r="K97" s="33"/>
      <c r="M97" s="31"/>
    </row>
    <row r="98" spans="10:13" hidden="1">
      <c r="J98" s="33"/>
      <c r="K98" s="33"/>
      <c r="L98" s="31"/>
      <c r="M98" s="31"/>
    </row>
    <row r="99" spans="10:13" hidden="1">
      <c r="J99" s="33"/>
      <c r="K99" s="33"/>
      <c r="M99" s="31"/>
    </row>
    <row r="100" spans="10:13" hidden="1">
      <c r="M100" s="31"/>
    </row>
    <row r="101" spans="10:13" hidden="1">
      <c r="J101" s="33"/>
      <c r="K101" s="33"/>
      <c r="L101" s="31"/>
      <c r="M101" s="31"/>
    </row>
    <row r="102" spans="10:13" hidden="1">
      <c r="J102" s="33"/>
      <c r="K102" s="33"/>
      <c r="L102" s="31"/>
      <c r="M102" s="31"/>
    </row>
    <row r="103" spans="10:13" hidden="1">
      <c r="J103" s="33"/>
      <c r="K103" s="33"/>
      <c r="L103" s="31"/>
      <c r="M103" s="31"/>
    </row>
    <row r="104" spans="10:13" hidden="1">
      <c r="M104" s="31"/>
    </row>
    <row r="105" spans="10:13" hidden="1">
      <c r="M105" s="31"/>
    </row>
    <row r="106" spans="10:13" hidden="1">
      <c r="J106" s="33"/>
      <c r="K106" s="33"/>
      <c r="L106" s="31"/>
      <c r="M106" s="31"/>
    </row>
    <row r="109" spans="10:13" hidden="1">
      <c r="J109" s="33"/>
      <c r="K109" s="33"/>
      <c r="L109" s="31"/>
      <c r="M109" s="31"/>
    </row>
    <row r="110" spans="10:13" hidden="1">
      <c r="J110" s="33"/>
      <c r="K110" s="33"/>
      <c r="L110" s="31"/>
      <c r="M110" s="31"/>
    </row>
    <row r="111" spans="10:13" hidden="1">
      <c r="J111" s="33"/>
      <c r="K111" s="33"/>
      <c r="L111" s="31"/>
      <c r="M111" s="31"/>
    </row>
    <row r="112" spans="10:13" hidden="1">
      <c r="J112" s="33"/>
      <c r="K112" s="33"/>
      <c r="L112" s="31"/>
      <c r="M112" s="31"/>
    </row>
    <row r="113" spans="10:13" hidden="1">
      <c r="J113" s="33"/>
      <c r="K113" s="33"/>
      <c r="L113" s="31"/>
      <c r="M113" s="31"/>
    </row>
    <row r="114" spans="10:13" hidden="1">
      <c r="J114" s="33"/>
      <c r="K114" s="33"/>
      <c r="L114" s="31"/>
      <c r="M114" s="31"/>
    </row>
    <row r="115" spans="10:13" hidden="1">
      <c r="J115" s="33"/>
      <c r="K115" s="33"/>
      <c r="L115" s="31"/>
      <c r="M115" s="31"/>
    </row>
    <row r="116" spans="10:13" hidden="1">
      <c r="J116" s="33"/>
      <c r="K116" s="33"/>
      <c r="L116" s="31"/>
      <c r="M116" s="31"/>
    </row>
    <row r="117" spans="10:13" hidden="1">
      <c r="M117" s="31"/>
    </row>
    <row r="118" spans="10:13" hidden="1">
      <c r="J118" s="33"/>
      <c r="K118" s="33"/>
      <c r="L118" s="31"/>
      <c r="M118" s="31"/>
    </row>
    <row r="119" spans="10:13" hidden="1">
      <c r="J119" s="33"/>
      <c r="K119" s="33"/>
      <c r="L119" s="31"/>
      <c r="M119" s="31"/>
    </row>
    <row r="120" spans="10:13" hidden="1">
      <c r="J120" s="33"/>
      <c r="K120" s="33"/>
      <c r="L120" s="31"/>
      <c r="M120" s="31"/>
    </row>
    <row r="121" spans="10:13" hidden="1">
      <c r="J121" s="33"/>
      <c r="K121" s="33"/>
      <c r="L121" s="31"/>
      <c r="M121" s="31"/>
    </row>
    <row r="122" spans="10:13" hidden="1">
      <c r="M122" s="31"/>
    </row>
    <row r="123" spans="10:13" hidden="1">
      <c r="M123" s="31"/>
    </row>
    <row r="124" spans="10:13" hidden="1">
      <c r="J124" s="33"/>
      <c r="K124" s="33"/>
      <c r="L124" s="31"/>
      <c r="M124" s="31"/>
    </row>
    <row r="125" spans="10:13" hidden="1">
      <c r="J125" s="33"/>
      <c r="K125" s="33"/>
      <c r="L125" s="31"/>
      <c r="M125" s="31"/>
    </row>
    <row r="126" spans="10:13" hidden="1">
      <c r="J126" s="33"/>
      <c r="K126" s="33"/>
      <c r="L126" s="31"/>
      <c r="M126" s="31"/>
    </row>
    <row r="129" spans="10:13" hidden="1">
      <c r="M129" s="31"/>
    </row>
    <row r="130" spans="10:13" hidden="1">
      <c r="J130" s="33"/>
      <c r="K130" s="33"/>
      <c r="L130" s="31"/>
      <c r="M130" s="31"/>
    </row>
    <row r="131" spans="10:13" hidden="1">
      <c r="J131" s="33"/>
      <c r="K131" s="33"/>
      <c r="L131" s="31"/>
      <c r="M131" s="31"/>
    </row>
    <row r="132" spans="10:13" hidden="1">
      <c r="J132" s="33"/>
      <c r="K132" s="33"/>
      <c r="L132" s="31"/>
      <c r="M132" s="31"/>
    </row>
    <row r="133" spans="10:13" hidden="1">
      <c r="J133" s="33"/>
      <c r="K133" s="33"/>
      <c r="L133" s="31"/>
      <c r="M133" s="31"/>
    </row>
    <row r="134" spans="10:13" hidden="1">
      <c r="M134" s="31"/>
    </row>
    <row r="135" spans="10:13" hidden="1">
      <c r="J135" s="33"/>
      <c r="K135" s="33"/>
      <c r="L135" s="31"/>
      <c r="M135" s="31"/>
    </row>
    <row r="136" spans="10:13" hidden="1">
      <c r="J136" s="33"/>
      <c r="K136" s="33"/>
      <c r="L136" s="31"/>
      <c r="M136" s="31"/>
    </row>
    <row r="137" spans="10:13" hidden="1">
      <c r="J137" s="33"/>
      <c r="K137" s="33"/>
      <c r="L137" s="31"/>
      <c r="M137" s="31"/>
    </row>
    <row r="138" spans="10:13" hidden="1">
      <c r="M138" s="31"/>
    </row>
    <row r="139" spans="10:13" hidden="1">
      <c r="J139" s="33"/>
      <c r="K139" s="33"/>
      <c r="L139" s="31"/>
      <c r="M139" s="31"/>
    </row>
    <row r="140" spans="10:13" hidden="1">
      <c r="J140" s="33"/>
      <c r="K140" s="33"/>
      <c r="L140" s="31"/>
      <c r="M140" s="31"/>
    </row>
    <row r="141" spans="10:13" hidden="1">
      <c r="J141" s="33"/>
      <c r="K141" s="33"/>
      <c r="L141" s="31"/>
      <c r="M141" s="31"/>
    </row>
    <row r="142" spans="10:13" hidden="1">
      <c r="J142" s="33"/>
      <c r="K142" s="33"/>
      <c r="L142" s="31"/>
      <c r="M142" s="31"/>
    </row>
    <row r="143" spans="10:13" hidden="1">
      <c r="M143" s="31"/>
    </row>
    <row r="145" spans="10:13" hidden="1">
      <c r="J145" s="33"/>
      <c r="K145" s="33"/>
      <c r="L145" s="31"/>
      <c r="M145" s="31"/>
    </row>
    <row r="146" spans="10:13" hidden="1">
      <c r="J146" s="33"/>
      <c r="K146" s="33"/>
      <c r="L146" s="31"/>
      <c r="M146" s="31"/>
    </row>
    <row r="147" spans="10:13" hidden="1">
      <c r="J147" s="33"/>
      <c r="K147" s="33"/>
      <c r="L147" s="31"/>
      <c r="M147" s="31"/>
    </row>
    <row r="148" spans="10:13" hidden="1">
      <c r="J148" s="33"/>
      <c r="K148" s="33"/>
      <c r="L148" s="31"/>
      <c r="M148" s="31"/>
    </row>
    <row r="149" spans="10:13" hidden="1">
      <c r="J149" s="33"/>
      <c r="K149" s="33"/>
      <c r="L149" s="31"/>
      <c r="M149" s="31"/>
    </row>
    <row r="150" spans="10:13" hidden="1">
      <c r="J150" s="33"/>
      <c r="K150" s="33"/>
      <c r="L150" s="31"/>
      <c r="M150" s="31"/>
    </row>
    <row r="151" spans="10:13" hidden="1">
      <c r="M151" s="31"/>
    </row>
    <row r="152" spans="10:13" hidden="1">
      <c r="J152" s="33"/>
      <c r="K152" s="33"/>
      <c r="L152" s="31"/>
      <c r="M152" s="31"/>
    </row>
    <row r="153" spans="10:13" hidden="1">
      <c r="J153" s="33"/>
      <c r="K153" s="33"/>
      <c r="L153" s="31"/>
      <c r="M153" s="31"/>
    </row>
    <row r="154" spans="10:13" hidden="1">
      <c r="J154" s="33"/>
      <c r="K154" s="33"/>
      <c r="L154" s="31"/>
      <c r="M154" s="31"/>
    </row>
    <row r="155" spans="10:13" hidden="1">
      <c r="J155" s="33"/>
      <c r="K155" s="33"/>
      <c r="L155" s="31"/>
      <c r="M155" s="31"/>
    </row>
    <row r="165" spans="10:13" hidden="1">
      <c r="J165" s="33"/>
      <c r="K165" s="33"/>
      <c r="L165" s="31"/>
      <c r="M165" s="31"/>
    </row>
    <row r="166" spans="10:13" hidden="1">
      <c r="J166" s="33"/>
      <c r="K166" s="33"/>
      <c r="L166" s="31"/>
      <c r="M166" s="31"/>
    </row>
    <row r="167" spans="10:13" hidden="1">
      <c r="J167" s="33"/>
      <c r="K167" s="33"/>
      <c r="L167" s="31"/>
      <c r="M167" s="31"/>
    </row>
    <row r="168" spans="10:13" hidden="1">
      <c r="J168" s="33"/>
      <c r="K168" s="33"/>
      <c r="L168" s="31"/>
      <c r="M168" s="31"/>
    </row>
    <row r="169" spans="10:13" hidden="1">
      <c r="J169" s="33"/>
      <c r="K169" s="33"/>
      <c r="L169" s="31"/>
      <c r="M169" s="31"/>
    </row>
    <row r="170" spans="10:13" hidden="1">
      <c r="J170" s="33"/>
      <c r="K170" s="33"/>
      <c r="L170" s="31"/>
      <c r="M170" s="31"/>
    </row>
    <row r="171" spans="10:13" hidden="1">
      <c r="J171" s="33"/>
      <c r="K171" s="33"/>
      <c r="L171" s="31"/>
      <c r="M171" s="31"/>
    </row>
    <row r="172" spans="10:13" hidden="1">
      <c r="J172" s="33"/>
      <c r="K172" s="33"/>
      <c r="L172" s="31"/>
      <c r="M172" s="31"/>
    </row>
    <row r="173" spans="10:13" hidden="1">
      <c r="J173" s="33"/>
      <c r="K173" s="33"/>
      <c r="L173" s="31"/>
      <c r="M173" s="31"/>
    </row>
    <row r="174" spans="10:13" hidden="1">
      <c r="J174" s="33"/>
      <c r="K174" s="33"/>
      <c r="L174" s="31"/>
      <c r="M174" s="31"/>
    </row>
    <row r="175" spans="10:13" hidden="1">
      <c r="J175" s="33"/>
      <c r="K175" s="33"/>
      <c r="L175" s="31"/>
      <c r="M175" s="31"/>
    </row>
    <row r="176" spans="10:13" hidden="1">
      <c r="J176" s="33"/>
      <c r="K176" s="33"/>
      <c r="L176" s="31"/>
      <c r="M176" s="31"/>
    </row>
    <row r="177" spans="10:13" hidden="1">
      <c r="J177" s="33"/>
      <c r="K177" s="33"/>
      <c r="L177" s="31"/>
      <c r="M177" s="31"/>
    </row>
    <row r="178" spans="10:13" hidden="1">
      <c r="M178" s="31"/>
    </row>
    <row r="179" spans="10:13" hidden="1">
      <c r="J179" s="33"/>
      <c r="K179" s="33"/>
      <c r="L179" s="31"/>
      <c r="M179" s="31"/>
    </row>
    <row r="180" spans="10:13" hidden="1">
      <c r="J180" s="33"/>
      <c r="K180" s="33"/>
      <c r="L180" s="31"/>
      <c r="M180" s="31"/>
    </row>
  </sheetData>
  <sheetProtection algorithmName="SHA-512" hashValue="PPoj476ZrumBsxWxtxlEE0CBuoxhFAZgyHGCICtrE4yTvMBUAXsgMLTz9f8Vqwwc85jzis1J+fDOqLTkx9CirA==" saltValue="9D0b7wnuf6jx2/wDIfBhJQ==" spinCount="100000" sheet="1" objects="1" scenarios="1"/>
  <mergeCells count="17">
    <mergeCell ref="D36:F36"/>
    <mergeCell ref="D37:F37"/>
    <mergeCell ref="D38:F38"/>
    <mergeCell ref="C15:C16"/>
    <mergeCell ref="D15:F16"/>
    <mergeCell ref="C18:F31"/>
    <mergeCell ref="D34:F34"/>
    <mergeCell ref="D35:F35"/>
    <mergeCell ref="C2:F4"/>
    <mergeCell ref="C7:C8"/>
    <mergeCell ref="D7:F8"/>
    <mergeCell ref="C9:C10"/>
    <mergeCell ref="C13:C14"/>
    <mergeCell ref="D13:F14"/>
    <mergeCell ref="C11:C12"/>
    <mergeCell ref="D11:F12"/>
    <mergeCell ref="D9:F10"/>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FC6F6-5015-469E-9D74-A6C3FEFF6BC6}">
  <dimension ref="A1:V64"/>
  <sheetViews>
    <sheetView showGridLines="0" zoomScaleNormal="100" workbookViewId="0"/>
  </sheetViews>
  <sheetFormatPr defaultColWidth="0" defaultRowHeight="15.75" zeroHeight="1"/>
  <cols>
    <col min="1" max="1" width="3.625" style="89" customWidth="1"/>
    <col min="2" max="2" width="7" style="89" customWidth="1"/>
    <col min="3" max="15" width="5.625" style="89" customWidth="1"/>
    <col min="16" max="16" width="3.625" style="89" customWidth="1"/>
    <col min="17" max="17" width="63.625" style="100" customWidth="1"/>
    <col min="18" max="18" width="8.75" style="84" hidden="1" customWidth="1"/>
    <col min="19" max="20" width="7.25" style="32" hidden="1" customWidth="1"/>
    <col min="21" max="22" width="0" style="30" hidden="1" customWidth="1"/>
    <col min="23" max="16384" width="8.75" style="84" hidden="1"/>
  </cols>
  <sheetData>
    <row r="1" spans="1:22">
      <c r="A1" s="82"/>
      <c r="B1" s="82"/>
      <c r="C1" s="82"/>
      <c r="D1" s="82"/>
      <c r="E1" s="82"/>
      <c r="F1" s="82"/>
      <c r="G1" s="82"/>
      <c r="H1" s="82"/>
      <c r="I1" s="82"/>
      <c r="J1" s="82"/>
      <c r="K1" s="82"/>
      <c r="L1" s="82"/>
      <c r="M1" s="82"/>
      <c r="N1" s="82"/>
      <c r="O1" s="82"/>
      <c r="P1" s="82"/>
      <c r="S1" s="85" t="s">
        <v>96</v>
      </c>
      <c r="T1" s="85"/>
      <c r="V1" s="86"/>
    </row>
    <row r="2" spans="1:22" ht="16.5">
      <c r="A2" s="82"/>
      <c r="B2" s="218" t="s">
        <v>105</v>
      </c>
      <c r="C2" s="82"/>
      <c r="D2" s="82"/>
      <c r="F2" s="82"/>
      <c r="G2" s="82"/>
      <c r="H2" s="82"/>
      <c r="I2" s="82"/>
      <c r="J2" s="82"/>
      <c r="K2" s="82"/>
      <c r="L2" s="82"/>
      <c r="M2" s="82"/>
      <c r="N2" s="82"/>
      <c r="O2" s="82"/>
      <c r="S2" s="87" t="s">
        <v>97</v>
      </c>
      <c r="T2" s="87"/>
      <c r="U2" s="86" t="s">
        <v>98</v>
      </c>
    </row>
    <row r="3" spans="1:22">
      <c r="A3" s="82"/>
      <c r="B3" s="102"/>
      <c r="C3" s="102"/>
      <c r="D3" s="102"/>
      <c r="E3" s="102"/>
      <c r="F3" s="102"/>
      <c r="G3" s="102"/>
      <c r="H3" s="102"/>
      <c r="I3" s="102"/>
      <c r="J3" s="102"/>
      <c r="K3" s="102"/>
      <c r="L3" s="102"/>
      <c r="M3" s="102"/>
      <c r="N3" s="102"/>
      <c r="O3" s="102"/>
      <c r="S3" s="87"/>
      <c r="T3" s="87"/>
    </row>
    <row r="4" spans="1:22" ht="15" customHeight="1">
      <c r="A4" s="82"/>
      <c r="B4" s="95" t="s">
        <v>120</v>
      </c>
      <c r="C4" s="293" t="s">
        <v>814</v>
      </c>
      <c r="D4" s="293"/>
      <c r="E4" s="293"/>
      <c r="F4" s="293"/>
      <c r="G4" s="293"/>
      <c r="H4" s="293"/>
      <c r="I4" s="293"/>
      <c r="J4" s="293"/>
      <c r="K4" s="293"/>
      <c r="L4" s="293"/>
      <c r="M4" s="293"/>
      <c r="N4" s="293"/>
      <c r="O4" s="293"/>
      <c r="S4" s="87"/>
      <c r="T4" s="87"/>
      <c r="U4" s="86"/>
    </row>
    <row r="5" spans="1:22">
      <c r="A5" s="82"/>
      <c r="B5" s="95"/>
      <c r="C5" s="293"/>
      <c r="D5" s="293"/>
      <c r="E5" s="293"/>
      <c r="F5" s="293"/>
      <c r="G5" s="293"/>
      <c r="H5" s="293"/>
      <c r="I5" s="293"/>
      <c r="J5" s="293"/>
      <c r="K5" s="293"/>
      <c r="L5" s="293"/>
      <c r="M5" s="293"/>
      <c r="N5" s="293"/>
      <c r="O5" s="293"/>
      <c r="R5" s="219"/>
    </row>
    <row r="6" spans="1:22">
      <c r="A6" s="82"/>
      <c r="B6" s="95"/>
      <c r="C6" s="293"/>
      <c r="D6" s="293"/>
      <c r="E6" s="293"/>
      <c r="F6" s="293"/>
      <c r="G6" s="293"/>
      <c r="H6" s="293"/>
      <c r="I6" s="293"/>
      <c r="J6" s="293"/>
      <c r="K6" s="293"/>
      <c r="L6" s="293"/>
      <c r="M6" s="293"/>
      <c r="N6" s="293"/>
      <c r="O6" s="293"/>
      <c r="R6" s="219"/>
    </row>
    <row r="7" spans="1:22">
      <c r="A7" s="82"/>
      <c r="B7" s="95"/>
      <c r="C7" s="293"/>
      <c r="D7" s="293"/>
      <c r="E7" s="293"/>
      <c r="F7" s="293"/>
      <c r="G7" s="293"/>
      <c r="H7" s="293"/>
      <c r="I7" s="293"/>
      <c r="J7" s="293"/>
      <c r="K7" s="293"/>
      <c r="L7" s="293"/>
      <c r="M7" s="293"/>
      <c r="N7" s="293"/>
      <c r="O7" s="293"/>
      <c r="R7" s="219"/>
    </row>
    <row r="8" spans="1:22">
      <c r="A8" s="82"/>
      <c r="B8" s="95"/>
      <c r="C8" s="293"/>
      <c r="D8" s="293"/>
      <c r="E8" s="293"/>
      <c r="F8" s="293"/>
      <c r="G8" s="293"/>
      <c r="H8" s="293"/>
      <c r="I8" s="293"/>
      <c r="J8" s="293"/>
      <c r="K8" s="293"/>
      <c r="L8" s="293"/>
      <c r="M8" s="293"/>
      <c r="N8" s="293"/>
      <c r="O8" s="293"/>
      <c r="R8" s="219"/>
    </row>
    <row r="9" spans="1:22">
      <c r="A9" s="82"/>
      <c r="B9" s="150" t="s">
        <v>6</v>
      </c>
      <c r="C9" s="84"/>
      <c r="D9" s="102"/>
      <c r="E9" s="102"/>
      <c r="F9" s="102"/>
      <c r="G9" s="102"/>
      <c r="H9" s="102"/>
      <c r="I9" s="102"/>
      <c r="J9" s="102"/>
      <c r="K9" s="102"/>
      <c r="L9" s="102"/>
      <c r="M9" s="102"/>
      <c r="N9" s="102"/>
      <c r="O9" s="103"/>
      <c r="R9" s="105"/>
      <c r="S9" s="46"/>
      <c r="T9" s="46"/>
      <c r="U9" s="47"/>
      <c r="V9" s="47"/>
    </row>
    <row r="10" spans="1:22">
      <c r="A10" s="82"/>
      <c r="B10" s="220"/>
      <c r="C10" s="221" t="s">
        <v>109</v>
      </c>
      <c r="D10" s="117"/>
      <c r="E10" s="117"/>
      <c r="F10" s="117"/>
      <c r="G10" s="117"/>
      <c r="H10" s="117"/>
      <c r="I10" s="117"/>
      <c r="J10" s="117"/>
      <c r="K10" s="117"/>
      <c r="L10" s="117"/>
      <c r="M10" s="117"/>
      <c r="N10" s="117"/>
      <c r="O10" s="222"/>
      <c r="Q10" s="100" t="str">
        <f>IF(U10="NG","「太陽光パネルの取り外しに関する経験」をいずれか一つ以上選択してください/","")</f>
        <v>「太陽光パネルの取り外しに関する経験」をいずれか一つ以上選択してください/</v>
      </c>
      <c r="R10" s="105"/>
      <c r="S10" s="46"/>
      <c r="T10" s="46"/>
      <c r="U10" s="47" t="str">
        <f>IF(COUNTIF(B11:B20,"○")=0,"NG","OK")</f>
        <v>NG</v>
      </c>
      <c r="V10" s="47"/>
    </row>
    <row r="11" spans="1:22" ht="15" customHeight="1">
      <c r="A11" s="82"/>
      <c r="B11" s="279"/>
      <c r="C11" s="223" t="s">
        <v>7</v>
      </c>
      <c r="D11" s="284" t="s">
        <v>106</v>
      </c>
      <c r="E11" s="284"/>
      <c r="F11" s="284"/>
      <c r="G11" s="284"/>
      <c r="H11" s="284"/>
      <c r="I11" s="284"/>
      <c r="J11" s="284"/>
      <c r="K11" s="284"/>
      <c r="L11" s="284"/>
      <c r="M11" s="284"/>
      <c r="N11" s="284"/>
      <c r="O11" s="285"/>
      <c r="R11" s="105"/>
      <c r="S11" s="46"/>
      <c r="T11" s="46"/>
      <c r="U11" s="47"/>
      <c r="V11" s="47"/>
    </row>
    <row r="12" spans="1:22">
      <c r="A12" s="82"/>
      <c r="B12" s="279"/>
      <c r="C12" s="224"/>
      <c r="D12" s="286"/>
      <c r="E12" s="286"/>
      <c r="F12" s="286"/>
      <c r="G12" s="286"/>
      <c r="H12" s="286"/>
      <c r="I12" s="286"/>
      <c r="J12" s="286"/>
      <c r="K12" s="286"/>
      <c r="L12" s="286"/>
      <c r="M12" s="286"/>
      <c r="N12" s="286"/>
      <c r="O12" s="287"/>
      <c r="R12" s="105"/>
      <c r="S12" s="46"/>
      <c r="T12" s="46"/>
      <c r="U12" s="47"/>
      <c r="V12" s="47"/>
    </row>
    <row r="13" spans="1:22" ht="15" customHeight="1">
      <c r="A13" s="82"/>
      <c r="B13" s="279"/>
      <c r="C13" s="223" t="s">
        <v>8</v>
      </c>
      <c r="D13" s="284" t="s">
        <v>107</v>
      </c>
      <c r="E13" s="284"/>
      <c r="F13" s="284"/>
      <c r="G13" s="284"/>
      <c r="H13" s="284"/>
      <c r="I13" s="284"/>
      <c r="J13" s="284"/>
      <c r="K13" s="284"/>
      <c r="L13" s="284"/>
      <c r="M13" s="284"/>
      <c r="N13" s="284"/>
      <c r="O13" s="285"/>
      <c r="R13" s="105"/>
      <c r="S13" s="46"/>
      <c r="T13" s="46"/>
      <c r="U13" s="47"/>
      <c r="V13" s="47"/>
    </row>
    <row r="14" spans="1:22">
      <c r="A14" s="82"/>
      <c r="B14" s="279"/>
      <c r="C14" s="224"/>
      <c r="D14" s="286"/>
      <c r="E14" s="286"/>
      <c r="F14" s="286"/>
      <c r="G14" s="286"/>
      <c r="H14" s="286"/>
      <c r="I14" s="286"/>
      <c r="J14" s="286"/>
      <c r="K14" s="286"/>
      <c r="L14" s="286"/>
      <c r="M14" s="286"/>
      <c r="N14" s="286"/>
      <c r="O14" s="287"/>
      <c r="R14" s="105"/>
      <c r="S14" s="46"/>
      <c r="T14" s="46"/>
      <c r="U14" s="47"/>
      <c r="V14" s="47"/>
    </row>
    <row r="15" spans="1:22" ht="15" customHeight="1">
      <c r="A15" s="82"/>
      <c r="B15" s="279"/>
      <c r="C15" s="223" t="s">
        <v>9</v>
      </c>
      <c r="D15" s="284" t="s">
        <v>108</v>
      </c>
      <c r="E15" s="284"/>
      <c r="F15" s="284"/>
      <c r="G15" s="284"/>
      <c r="H15" s="284"/>
      <c r="I15" s="284"/>
      <c r="J15" s="284"/>
      <c r="K15" s="284"/>
      <c r="L15" s="284"/>
      <c r="M15" s="284"/>
      <c r="N15" s="284"/>
      <c r="O15" s="285"/>
      <c r="R15" s="105"/>
      <c r="S15" s="46"/>
      <c r="T15" s="46"/>
      <c r="U15" s="47"/>
      <c r="V15" s="47"/>
    </row>
    <row r="16" spans="1:22">
      <c r="A16" s="82"/>
      <c r="B16" s="294"/>
      <c r="C16" s="224"/>
      <c r="D16" s="286"/>
      <c r="E16" s="286"/>
      <c r="F16" s="286"/>
      <c r="G16" s="286"/>
      <c r="H16" s="286"/>
      <c r="I16" s="286"/>
      <c r="J16" s="286"/>
      <c r="K16" s="286"/>
      <c r="L16" s="286"/>
      <c r="M16" s="286"/>
      <c r="N16" s="286"/>
      <c r="O16" s="287"/>
      <c r="R16" s="105"/>
      <c r="S16" s="46"/>
      <c r="T16" s="46"/>
      <c r="U16" s="47"/>
      <c r="V16" s="47"/>
    </row>
    <row r="17" spans="1:22">
      <c r="A17" s="82"/>
      <c r="B17" s="48"/>
      <c r="C17" s="225" t="s">
        <v>10</v>
      </c>
      <c r="D17" s="226" t="s">
        <v>315</v>
      </c>
      <c r="E17" s="227"/>
      <c r="F17" s="227"/>
      <c r="G17" s="227"/>
      <c r="H17" s="227"/>
      <c r="I17" s="227"/>
      <c r="J17" s="227"/>
      <c r="K17" s="227"/>
      <c r="L17" s="227"/>
      <c r="M17" s="227"/>
      <c r="N17" s="227"/>
      <c r="O17" s="228"/>
      <c r="Q17" s="100" t="str">
        <f>IF(U17="NG","選択肢1.～3.および選択5.と、選択肢4.は同時に選択できません/","")</f>
        <v/>
      </c>
      <c r="R17" s="105"/>
      <c r="S17" s="46"/>
      <c r="T17" s="46"/>
      <c r="U17" s="47" t="str">
        <f>IF(AND(COUNTIF(B11:B16,"○")+COUNTIF(B18,"○")&gt;=1,B17="○"),"NG","OK")</f>
        <v>OK</v>
      </c>
      <c r="V17" s="47"/>
    </row>
    <row r="18" spans="1:22">
      <c r="A18" s="82"/>
      <c r="B18" s="45"/>
      <c r="C18" s="229" t="s">
        <v>11</v>
      </c>
      <c r="D18" s="165" t="s">
        <v>118</v>
      </c>
      <c r="E18" s="134"/>
      <c r="F18" s="134"/>
      <c r="G18" s="134"/>
      <c r="H18" s="134"/>
      <c r="I18" s="134"/>
      <c r="J18" s="134"/>
      <c r="K18" s="134"/>
      <c r="L18" s="134"/>
      <c r="M18" s="134"/>
      <c r="N18" s="134"/>
      <c r="O18" s="230"/>
      <c r="Q18" s="100" t="str">
        <f>IF(U18="NG","選択肢1.～4.と、選択肢5.は同時に選択できません/","")</f>
        <v/>
      </c>
      <c r="R18" s="105"/>
      <c r="S18" s="46"/>
      <c r="T18" s="46"/>
      <c r="U18" s="47" t="str">
        <f>IF(AND(COUNTIF(B11:B17,"○")&gt;=1,B18="○"),"NG","OK")</f>
        <v>OK</v>
      </c>
      <c r="V18" s="47"/>
    </row>
    <row r="19" spans="1:22">
      <c r="A19" s="82"/>
      <c r="B19" s="279"/>
      <c r="C19" s="231" t="s">
        <v>12</v>
      </c>
      <c r="D19" s="82" t="s">
        <v>22</v>
      </c>
      <c r="E19" s="84"/>
      <c r="F19" s="102"/>
      <c r="G19" s="102"/>
      <c r="H19" s="102"/>
      <c r="I19" s="102"/>
      <c r="J19" s="102"/>
      <c r="K19" s="102"/>
      <c r="L19" s="102"/>
      <c r="M19" s="102"/>
      <c r="N19" s="102"/>
      <c r="O19" s="232"/>
      <c r="R19" s="105"/>
      <c r="S19" s="46"/>
      <c r="T19" s="46"/>
      <c r="U19" s="47"/>
      <c r="V19" s="47"/>
    </row>
    <row r="20" spans="1:22">
      <c r="A20" s="82"/>
      <c r="B20" s="279"/>
      <c r="C20" s="233"/>
      <c r="D20" s="120"/>
      <c r="E20" s="281"/>
      <c r="F20" s="282"/>
      <c r="G20" s="282"/>
      <c r="H20" s="282"/>
      <c r="I20" s="282"/>
      <c r="J20" s="282"/>
      <c r="K20" s="282"/>
      <c r="L20" s="282"/>
      <c r="M20" s="282"/>
      <c r="N20" s="282"/>
      <c r="O20" s="283"/>
      <c r="Q20" s="100" t="str">
        <f>IF(U20="NG","その他の具体的な内容を記入してください/","")</f>
        <v/>
      </c>
      <c r="R20" s="105"/>
      <c r="S20" s="70">
        <f>IF(B19&lt;&gt;"○",1,"")</f>
        <v>1</v>
      </c>
      <c r="T20" s="46"/>
      <c r="U20" s="47" t="str">
        <f>IF(AND(B19="○",E20=""),"NG","OK")</f>
        <v>OK</v>
      </c>
      <c r="V20" s="47"/>
    </row>
    <row r="21" spans="1:22">
      <c r="A21" s="82"/>
      <c r="B21" s="181"/>
      <c r="C21" s="221" t="s">
        <v>110</v>
      </c>
      <c r="D21" s="234"/>
      <c r="E21" s="193"/>
      <c r="F21" s="193"/>
      <c r="G21" s="193"/>
      <c r="H21" s="193"/>
      <c r="I21" s="193"/>
      <c r="J21" s="193"/>
      <c r="K21" s="193"/>
      <c r="L21" s="193"/>
      <c r="M21" s="193"/>
      <c r="N21" s="193"/>
      <c r="O21" s="222"/>
      <c r="Q21" s="100" t="str">
        <f>IF(U21="NG","「廃棄・リサイクルプロセスに関する経験」をいずれか一つ以上選択してください/","")</f>
        <v>「廃棄・リサイクルプロセスに関する経験」をいずれか一つ以上選択してください/</v>
      </c>
      <c r="R21" s="105"/>
      <c r="S21" s="46"/>
      <c r="T21" s="46"/>
      <c r="U21" s="47" t="str">
        <f>IF(COUNTIF(B22:B33,"○")=0,"NG","OK")</f>
        <v>NG</v>
      </c>
      <c r="V21" s="47"/>
    </row>
    <row r="22" spans="1:22">
      <c r="A22" s="82"/>
      <c r="B22" s="279"/>
      <c r="C22" s="106" t="s">
        <v>13</v>
      </c>
      <c r="D22" s="284" t="s">
        <v>113</v>
      </c>
      <c r="E22" s="284"/>
      <c r="F22" s="284"/>
      <c r="G22" s="284"/>
      <c r="H22" s="284"/>
      <c r="I22" s="284"/>
      <c r="J22" s="284"/>
      <c r="K22" s="284"/>
      <c r="L22" s="284"/>
      <c r="M22" s="284"/>
      <c r="N22" s="284"/>
      <c r="O22" s="285"/>
      <c r="R22" s="105"/>
      <c r="S22" s="46"/>
      <c r="T22" s="46"/>
      <c r="U22" s="47"/>
      <c r="V22" s="47"/>
    </row>
    <row r="23" spans="1:22">
      <c r="A23" s="82"/>
      <c r="B23" s="279"/>
      <c r="C23" s="153"/>
      <c r="D23" s="286"/>
      <c r="E23" s="286"/>
      <c r="F23" s="286"/>
      <c r="G23" s="286"/>
      <c r="H23" s="286"/>
      <c r="I23" s="286"/>
      <c r="J23" s="286"/>
      <c r="K23" s="286"/>
      <c r="L23" s="286"/>
      <c r="M23" s="286"/>
      <c r="N23" s="286"/>
      <c r="O23" s="287"/>
      <c r="R23" s="105"/>
      <c r="S23" s="46"/>
      <c r="T23" s="46"/>
      <c r="U23" s="47"/>
      <c r="V23" s="47"/>
    </row>
    <row r="24" spans="1:22">
      <c r="A24" s="82"/>
      <c r="B24" s="279"/>
      <c r="C24" s="106" t="s">
        <v>14</v>
      </c>
      <c r="D24" s="288" t="s">
        <v>114</v>
      </c>
      <c r="E24" s="288"/>
      <c r="F24" s="288"/>
      <c r="G24" s="288"/>
      <c r="H24" s="288"/>
      <c r="I24" s="288"/>
      <c r="J24" s="288"/>
      <c r="K24" s="288"/>
      <c r="L24" s="288"/>
      <c r="M24" s="288"/>
      <c r="N24" s="288"/>
      <c r="O24" s="289"/>
      <c r="R24" s="105"/>
      <c r="S24" s="46"/>
      <c r="T24" s="46"/>
      <c r="U24" s="47"/>
      <c r="V24" s="47"/>
    </row>
    <row r="25" spans="1:22">
      <c r="A25" s="82"/>
      <c r="B25" s="279"/>
      <c r="C25" s="153"/>
      <c r="D25" s="290"/>
      <c r="E25" s="290"/>
      <c r="F25" s="290"/>
      <c r="G25" s="290"/>
      <c r="H25" s="290"/>
      <c r="I25" s="290"/>
      <c r="J25" s="290"/>
      <c r="K25" s="290"/>
      <c r="L25" s="290"/>
      <c r="M25" s="290"/>
      <c r="N25" s="290"/>
      <c r="O25" s="291"/>
      <c r="R25" s="105"/>
      <c r="S25" s="46"/>
      <c r="T25" s="46"/>
      <c r="U25" s="47"/>
      <c r="V25" s="47"/>
    </row>
    <row r="26" spans="1:22">
      <c r="A26" s="82"/>
      <c r="B26" s="279"/>
      <c r="C26" s="106" t="s">
        <v>49</v>
      </c>
      <c r="D26" s="288" t="s">
        <v>115</v>
      </c>
      <c r="E26" s="288"/>
      <c r="F26" s="288"/>
      <c r="G26" s="288"/>
      <c r="H26" s="288"/>
      <c r="I26" s="288"/>
      <c r="J26" s="288"/>
      <c r="K26" s="288"/>
      <c r="L26" s="288"/>
      <c r="M26" s="288"/>
      <c r="N26" s="288"/>
      <c r="O26" s="289"/>
      <c r="R26" s="105"/>
      <c r="S26" s="46"/>
      <c r="T26" s="46"/>
      <c r="U26" s="47"/>
      <c r="V26" s="47"/>
    </row>
    <row r="27" spans="1:22">
      <c r="A27" s="82"/>
      <c r="B27" s="279"/>
      <c r="C27" s="153"/>
      <c r="D27" s="290"/>
      <c r="E27" s="290"/>
      <c r="F27" s="290"/>
      <c r="G27" s="290"/>
      <c r="H27" s="290"/>
      <c r="I27" s="290"/>
      <c r="J27" s="290"/>
      <c r="K27" s="290"/>
      <c r="L27" s="290"/>
      <c r="M27" s="290"/>
      <c r="N27" s="290"/>
      <c r="O27" s="291"/>
      <c r="R27" s="105"/>
      <c r="S27" s="46"/>
      <c r="T27" s="46"/>
      <c r="U27" s="47"/>
      <c r="V27" s="47"/>
    </row>
    <row r="28" spans="1:22">
      <c r="A28" s="82"/>
      <c r="B28" s="279"/>
      <c r="C28" s="106" t="s">
        <v>50</v>
      </c>
      <c r="D28" s="288" t="s">
        <v>116</v>
      </c>
      <c r="E28" s="288"/>
      <c r="F28" s="288"/>
      <c r="G28" s="288"/>
      <c r="H28" s="288"/>
      <c r="I28" s="288"/>
      <c r="J28" s="288"/>
      <c r="K28" s="288"/>
      <c r="L28" s="288"/>
      <c r="M28" s="288"/>
      <c r="N28" s="288"/>
      <c r="O28" s="289"/>
      <c r="R28" s="105"/>
      <c r="S28" s="46"/>
      <c r="T28" s="46"/>
      <c r="U28" s="47"/>
      <c r="V28" s="47"/>
    </row>
    <row r="29" spans="1:22">
      <c r="A29" s="82"/>
      <c r="B29" s="279"/>
      <c r="C29" s="153"/>
      <c r="D29" s="290"/>
      <c r="E29" s="290"/>
      <c r="F29" s="290"/>
      <c r="G29" s="290"/>
      <c r="H29" s="290"/>
      <c r="I29" s="290"/>
      <c r="J29" s="290"/>
      <c r="K29" s="290"/>
      <c r="L29" s="290"/>
      <c r="M29" s="290"/>
      <c r="N29" s="290"/>
      <c r="O29" s="291"/>
      <c r="R29" s="105"/>
      <c r="S29" s="46"/>
      <c r="T29" s="46"/>
      <c r="U29" s="47"/>
      <c r="V29" s="47"/>
    </row>
    <row r="30" spans="1:22">
      <c r="A30" s="82"/>
      <c r="B30" s="45"/>
      <c r="C30" s="111" t="s">
        <v>51</v>
      </c>
      <c r="D30" s="235" t="s">
        <v>570</v>
      </c>
      <c r="E30" s="227"/>
      <c r="F30" s="227"/>
      <c r="G30" s="227"/>
      <c r="H30" s="227"/>
      <c r="I30" s="227"/>
      <c r="J30" s="227"/>
      <c r="K30" s="227"/>
      <c r="L30" s="227"/>
      <c r="M30" s="227"/>
      <c r="N30" s="227"/>
      <c r="O30" s="228"/>
      <c r="Q30" s="100" t="str">
        <f>IF(U30="NG","選択肢7.～10.および選択肢12.と、選択肢11.は同時に選択できません/","")</f>
        <v/>
      </c>
      <c r="R30" s="105"/>
      <c r="S30" s="46"/>
      <c r="T30" s="46"/>
      <c r="U30" s="47" t="str">
        <f>IF(AND(COUNTIF(B22:B29,"○")+COUNTIF(B31,"○")&gt;=1,B30="○"),"NG","OK")</f>
        <v>OK</v>
      </c>
      <c r="V30" s="47"/>
    </row>
    <row r="31" spans="1:22">
      <c r="A31" s="82"/>
      <c r="B31" s="45"/>
      <c r="C31" s="111" t="s">
        <v>111</v>
      </c>
      <c r="D31" s="235" t="s">
        <v>117</v>
      </c>
      <c r="E31" s="227"/>
      <c r="F31" s="227"/>
      <c r="G31" s="227"/>
      <c r="H31" s="227"/>
      <c r="I31" s="227"/>
      <c r="J31" s="227"/>
      <c r="K31" s="227"/>
      <c r="L31" s="227"/>
      <c r="M31" s="227"/>
      <c r="N31" s="227"/>
      <c r="O31" s="228"/>
      <c r="Q31" s="100" t="str">
        <f>IF(U31="NG","選択肢7.～11.と、選択肢12.は同時に選択できません/","")</f>
        <v/>
      </c>
      <c r="R31" s="105"/>
      <c r="S31" s="46"/>
      <c r="T31" s="46"/>
      <c r="U31" s="47" t="str">
        <f>IF(AND(COUNTIF(B22:B30,"○")&gt;=1,B31="○"),"NG","OK")</f>
        <v>OK</v>
      </c>
      <c r="V31" s="47"/>
    </row>
    <row r="32" spans="1:22">
      <c r="A32" s="82"/>
      <c r="B32" s="279"/>
      <c r="C32" s="157" t="s">
        <v>112</v>
      </c>
      <c r="D32" s="82" t="s">
        <v>22</v>
      </c>
      <c r="E32" s="84"/>
      <c r="F32" s="102"/>
      <c r="G32" s="102"/>
      <c r="H32" s="102"/>
      <c r="I32" s="102"/>
      <c r="J32" s="102"/>
      <c r="K32" s="102"/>
      <c r="L32" s="102"/>
      <c r="M32" s="102"/>
      <c r="N32" s="102"/>
      <c r="O32" s="232"/>
      <c r="R32" s="105"/>
      <c r="S32" s="46"/>
      <c r="T32" s="46"/>
      <c r="U32" s="47"/>
      <c r="V32" s="47"/>
    </row>
    <row r="33" spans="1:22">
      <c r="A33" s="82"/>
      <c r="B33" s="279"/>
      <c r="C33" s="153"/>
      <c r="D33" s="120"/>
      <c r="E33" s="281"/>
      <c r="F33" s="282"/>
      <c r="G33" s="282"/>
      <c r="H33" s="282"/>
      <c r="I33" s="282"/>
      <c r="J33" s="282"/>
      <c r="K33" s="282"/>
      <c r="L33" s="282"/>
      <c r="M33" s="282"/>
      <c r="N33" s="282"/>
      <c r="O33" s="283"/>
      <c r="Q33" s="100" t="str">
        <f>IF(U33="NG","その他の具体的な内容を記入してください/","")</f>
        <v/>
      </c>
      <c r="R33" s="105"/>
      <c r="S33" s="70">
        <f>IF(B32&lt;&gt;"○",1,"")</f>
        <v>1</v>
      </c>
      <c r="T33" s="46"/>
      <c r="U33" s="47" t="str">
        <f>IF(AND(B32="○",E33=""),"NG","OK")</f>
        <v>OK</v>
      </c>
      <c r="V33" s="47"/>
    </row>
    <row r="34" spans="1:22">
      <c r="A34" s="82"/>
      <c r="B34" s="95"/>
      <c r="C34" s="200"/>
      <c r="D34" s="103"/>
      <c r="E34" s="103"/>
      <c r="F34" s="103"/>
      <c r="G34" s="103"/>
      <c r="H34" s="103"/>
      <c r="I34" s="103"/>
      <c r="J34" s="103"/>
      <c r="K34" s="103"/>
      <c r="L34" s="103"/>
      <c r="M34" s="103"/>
      <c r="N34" s="103"/>
      <c r="O34" s="103"/>
      <c r="R34" s="105"/>
      <c r="S34" s="46"/>
      <c r="T34" s="46"/>
      <c r="U34" s="47"/>
      <c r="V34" s="47"/>
    </row>
    <row r="35" spans="1:22" ht="24" customHeight="1">
      <c r="B35" s="89" t="s">
        <v>140</v>
      </c>
      <c r="C35" s="84"/>
    </row>
    <row r="36" spans="1:22" ht="24" customHeight="1">
      <c r="B36" s="292" t="s">
        <v>342</v>
      </c>
      <c r="C36" s="292"/>
      <c r="D36" s="292" t="s">
        <v>343</v>
      </c>
      <c r="E36" s="292"/>
      <c r="F36" s="292"/>
      <c r="G36" s="292"/>
      <c r="H36" s="292"/>
      <c r="I36" s="292"/>
      <c r="J36" s="292"/>
      <c r="K36" s="292" t="s">
        <v>346</v>
      </c>
      <c r="L36" s="292"/>
      <c r="M36" s="292"/>
      <c r="N36" s="292"/>
      <c r="O36" s="292"/>
    </row>
    <row r="37" spans="1:22" ht="24" customHeight="1">
      <c r="B37" s="295" t="s">
        <v>344</v>
      </c>
      <c r="C37" s="295"/>
      <c r="D37" s="280" t="s">
        <v>808</v>
      </c>
      <c r="E37" s="280"/>
      <c r="F37" s="280"/>
      <c r="G37" s="280"/>
      <c r="H37" s="280"/>
      <c r="I37" s="280"/>
      <c r="J37" s="280"/>
      <c r="K37" s="295" t="str">
        <f>IF(COUNTIF(B13:B16,"○")&gt;=1,"必ずご回答ください","ご回答は不要です")</f>
        <v>ご回答は不要です</v>
      </c>
      <c r="L37" s="295"/>
      <c r="M37" s="295"/>
      <c r="N37" s="295"/>
      <c r="O37" s="295"/>
    </row>
    <row r="38" spans="1:22" ht="24" customHeight="1">
      <c r="B38" s="295" t="s">
        <v>345</v>
      </c>
      <c r="C38" s="295"/>
      <c r="D38" s="280" t="s">
        <v>809</v>
      </c>
      <c r="E38" s="280"/>
      <c r="F38" s="280"/>
      <c r="G38" s="280"/>
      <c r="H38" s="280"/>
      <c r="I38" s="280"/>
      <c r="J38" s="280"/>
      <c r="K38" s="295" t="str">
        <f>IF($B$24="○","必ずご回答ください","ご回答は不要です")</f>
        <v>ご回答は不要です</v>
      </c>
      <c r="L38" s="295"/>
      <c r="M38" s="295"/>
      <c r="N38" s="295"/>
      <c r="O38" s="295"/>
    </row>
    <row r="39" spans="1:22" ht="24" customHeight="1">
      <c r="B39" s="295" t="s">
        <v>349</v>
      </c>
      <c r="C39" s="295"/>
      <c r="D39" s="280" t="s">
        <v>354</v>
      </c>
      <c r="E39" s="280"/>
      <c r="F39" s="280"/>
      <c r="G39" s="280"/>
      <c r="H39" s="280"/>
      <c r="I39" s="280"/>
      <c r="J39" s="280"/>
      <c r="K39" s="295" t="str">
        <f>IF($B$24="○","必ずご回答ください","ご回答は不要です")</f>
        <v>ご回答は不要です</v>
      </c>
      <c r="L39" s="295"/>
      <c r="M39" s="295"/>
      <c r="N39" s="295"/>
      <c r="O39" s="295"/>
    </row>
    <row r="40" spans="1:22" ht="24" customHeight="1">
      <c r="B40" s="295" t="s">
        <v>350</v>
      </c>
      <c r="C40" s="295"/>
      <c r="D40" s="280" t="s">
        <v>355</v>
      </c>
      <c r="E40" s="280"/>
      <c r="F40" s="280"/>
      <c r="G40" s="280"/>
      <c r="H40" s="280"/>
      <c r="I40" s="280"/>
      <c r="J40" s="280"/>
      <c r="K40" s="295" t="str">
        <f>IF($B$24="○","必ずご回答ください","ご回答は不要です")</f>
        <v>ご回答は不要です</v>
      </c>
      <c r="L40" s="295"/>
      <c r="M40" s="295"/>
      <c r="N40" s="295"/>
      <c r="O40" s="295"/>
    </row>
    <row r="41" spans="1:22" ht="24" customHeight="1">
      <c r="B41" s="295" t="s">
        <v>351</v>
      </c>
      <c r="C41" s="295"/>
      <c r="D41" s="280" t="s">
        <v>356</v>
      </c>
      <c r="E41" s="280"/>
      <c r="F41" s="280"/>
      <c r="G41" s="280"/>
      <c r="H41" s="280"/>
      <c r="I41" s="280"/>
      <c r="J41" s="280"/>
      <c r="K41" s="295" t="str">
        <f>IF(AND(OR(B13="○",B15="○"),B24="○"),"問4-9～4-11にご回答ください",IF(B24="○","必ずご回答ください","ご回答は不要です"))</f>
        <v>ご回答は不要です</v>
      </c>
      <c r="L41" s="295"/>
      <c r="M41" s="295"/>
      <c r="N41" s="295"/>
      <c r="O41" s="295"/>
    </row>
    <row r="42" spans="1:22" ht="24" customHeight="1">
      <c r="B42" s="295" t="s">
        <v>347</v>
      </c>
      <c r="C42" s="295"/>
      <c r="D42" s="280" t="s">
        <v>358</v>
      </c>
      <c r="E42" s="280"/>
      <c r="F42" s="280"/>
      <c r="G42" s="280"/>
      <c r="H42" s="280"/>
      <c r="I42" s="280"/>
      <c r="J42" s="280"/>
      <c r="K42" s="295" t="str">
        <f>IF($B$24="○","必ずご回答ください","ご回答は不要です")</f>
        <v>ご回答は不要です</v>
      </c>
      <c r="L42" s="295"/>
      <c r="M42" s="295"/>
      <c r="N42" s="295"/>
      <c r="O42" s="295"/>
    </row>
    <row r="43" spans="1:22" ht="24" customHeight="1">
      <c r="B43" s="295" t="s">
        <v>348</v>
      </c>
      <c r="C43" s="295"/>
      <c r="D43" s="280" t="s">
        <v>357</v>
      </c>
      <c r="E43" s="280"/>
      <c r="F43" s="280"/>
      <c r="G43" s="280"/>
      <c r="H43" s="280"/>
      <c r="I43" s="280"/>
      <c r="J43" s="280"/>
      <c r="K43" s="295" t="str">
        <f>IF(COUNTIF(B11:B33,"○")&gt;=1,"必ずご回答ください","ご回答は不要です")</f>
        <v>ご回答は不要です</v>
      </c>
      <c r="L43" s="295"/>
      <c r="M43" s="295"/>
      <c r="N43" s="295"/>
      <c r="O43" s="295"/>
    </row>
    <row r="44" spans="1:22" ht="24" customHeight="1">
      <c r="C44" s="84"/>
    </row>
    <row r="45" spans="1:22" ht="24" customHeight="1">
      <c r="B45" s="89" t="s">
        <v>141</v>
      </c>
      <c r="S45" s="71">
        <f>IF(B22&lt;&gt;"○",1,"")</f>
        <v>1</v>
      </c>
    </row>
    <row r="46" spans="1:22" ht="24" customHeight="1">
      <c r="B46" s="89" t="s">
        <v>827</v>
      </c>
    </row>
    <row r="47" spans="1:22" ht="24" customHeight="1">
      <c r="B47" s="236" t="s">
        <v>828</v>
      </c>
    </row>
    <row r="48" spans="1:22" ht="24" customHeight="1">
      <c r="B48" s="236"/>
    </row>
    <row r="49" spans="1:22" ht="24" customHeight="1">
      <c r="B49" s="236"/>
    </row>
    <row r="50" spans="1:22" ht="24" customHeight="1">
      <c r="B50" s="236"/>
    </row>
    <row r="51" spans="1:22" ht="24" customHeight="1">
      <c r="B51" s="236"/>
    </row>
    <row r="52" spans="1:22" ht="24" customHeight="1">
      <c r="B52" s="236"/>
    </row>
    <row r="53" spans="1:22" ht="24" customHeight="1">
      <c r="B53" s="236"/>
    </row>
    <row r="54" spans="1:22" ht="24" customHeight="1">
      <c r="B54" s="236"/>
    </row>
    <row r="55" spans="1:22" ht="24" customHeight="1">
      <c r="B55" s="236"/>
    </row>
    <row r="56" spans="1:22" ht="24" customHeight="1">
      <c r="B56" s="236"/>
    </row>
    <row r="57" spans="1:22" ht="24" customHeight="1"/>
    <row r="58" spans="1:22" ht="14.45" customHeight="1"/>
    <row r="59" spans="1:22" s="54" customFormat="1" ht="14.45" customHeight="1">
      <c r="A59" s="84"/>
      <c r="B59" s="147" t="s">
        <v>5</v>
      </c>
      <c r="C59" s="89"/>
      <c r="D59" s="89"/>
      <c r="E59" s="89"/>
      <c r="F59" s="89"/>
      <c r="G59" s="89"/>
      <c r="H59" s="89"/>
      <c r="I59" s="89"/>
      <c r="J59" s="89"/>
      <c r="K59" s="89"/>
      <c r="L59" s="89"/>
      <c r="M59" s="89"/>
      <c r="N59" s="89"/>
      <c r="O59" s="89"/>
      <c r="P59" s="84"/>
      <c r="Q59" s="100"/>
      <c r="R59" s="84"/>
      <c r="S59" s="32"/>
      <c r="T59" s="32"/>
      <c r="U59" s="30"/>
      <c r="V59" s="30"/>
    </row>
    <row r="60" spans="1:22" ht="14.45" customHeight="1"/>
    <row r="61" spans="1:22"/>
    <row r="62" spans="1:22"/>
    <row r="63" spans="1:22"/>
    <row r="64" spans="1:22"/>
  </sheetData>
  <sheetProtection algorithmName="SHA-512" hashValue="SnGspKxFVpTvwIfdaGAI+IVz2VJ0LQyzFuvF7/YhmXw/9HpG9UBrpYLqb+3SvigTii+VukmKnS0a+U5d5CrxEQ==" saltValue="768/NJlGSQdm9N/ED7mJHQ==" spinCount="100000" sheet="1" objects="1" scenarios="1"/>
  <mergeCells count="43">
    <mergeCell ref="K42:O42"/>
    <mergeCell ref="K43:O43"/>
    <mergeCell ref="D38:J38"/>
    <mergeCell ref="K38:O38"/>
    <mergeCell ref="K39:O39"/>
    <mergeCell ref="K40:O40"/>
    <mergeCell ref="K41:O41"/>
    <mergeCell ref="D43:J43"/>
    <mergeCell ref="D42:J42"/>
    <mergeCell ref="B38:C38"/>
    <mergeCell ref="B39:C39"/>
    <mergeCell ref="B42:C42"/>
    <mergeCell ref="B43:C43"/>
    <mergeCell ref="B40:C40"/>
    <mergeCell ref="B41:C41"/>
    <mergeCell ref="D36:J36"/>
    <mergeCell ref="B37:C37"/>
    <mergeCell ref="D37:J37"/>
    <mergeCell ref="K36:O36"/>
    <mergeCell ref="K37:O37"/>
    <mergeCell ref="C4:O8"/>
    <mergeCell ref="B11:B12"/>
    <mergeCell ref="D11:O12"/>
    <mergeCell ref="D13:O14"/>
    <mergeCell ref="D15:O16"/>
    <mergeCell ref="B13:B14"/>
    <mergeCell ref="B15:B16"/>
    <mergeCell ref="B19:B20"/>
    <mergeCell ref="D41:J41"/>
    <mergeCell ref="D40:J40"/>
    <mergeCell ref="D39:J39"/>
    <mergeCell ref="E20:O20"/>
    <mergeCell ref="E33:O33"/>
    <mergeCell ref="B32:B33"/>
    <mergeCell ref="D22:O23"/>
    <mergeCell ref="D24:O25"/>
    <mergeCell ref="D26:O27"/>
    <mergeCell ref="D28:O29"/>
    <mergeCell ref="B22:B23"/>
    <mergeCell ref="B24:B25"/>
    <mergeCell ref="B26:B27"/>
    <mergeCell ref="B28:B29"/>
    <mergeCell ref="B36:C36"/>
  </mergeCells>
  <phoneticPr fontId="2"/>
  <conditionalFormatting sqref="B45:O58">
    <cfRule type="expression" dxfId="84" priority="5">
      <formula>$S$45=1</formula>
    </cfRule>
  </conditionalFormatting>
  <conditionalFormatting sqref="K41">
    <cfRule type="containsText" dxfId="83" priority="3" operator="containsText" text="問4-9～4-11にご回答ください">
      <formula>NOT(ISERROR(SEARCH("問4-9～4-11にご回答ください",K41)))</formula>
    </cfRule>
  </conditionalFormatting>
  <conditionalFormatting sqref="K37:O43">
    <cfRule type="containsText" dxfId="82" priority="4" operator="containsText" text="必ずご回答ください">
      <formula>NOT(ISERROR(SEARCH("必ずご回答ください",K37)))</formula>
    </cfRule>
  </conditionalFormatting>
  <dataValidations count="1">
    <dataValidation type="list" allowBlank="1" showInputMessage="1" showErrorMessage="1" sqref="B11 B28 B13 B15 B24 B26 B17:B19 B22 B30:B32" xr:uid="{2DC2D11D-F276-4930-92EB-14211111F282}">
      <formula1>"○,　"</formula1>
    </dataValidation>
  </dataValidations>
  <hyperlinks>
    <hyperlink ref="B59" location="基本情報!A1" display="⇒基本情報へ戻る" xr:uid="{A208ED8E-B437-4641-A204-5EF2DFDB24A9}"/>
    <hyperlink ref="B47" r:id="rId1" xr:uid="{E05DBBCA-9155-4D86-9F9F-A3974D67DB68}"/>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6AE5B-C40A-439F-8826-8425649BE532}">
  <dimension ref="A1:V176"/>
  <sheetViews>
    <sheetView zoomScaleNormal="100" workbookViewId="0"/>
  </sheetViews>
  <sheetFormatPr defaultColWidth="0" defaultRowHeight="15.75" zeroHeight="1"/>
  <cols>
    <col min="1" max="1" width="3.625" style="89" customWidth="1"/>
    <col min="2" max="2" width="11.125" style="89" customWidth="1"/>
    <col min="3" max="5" width="5.625" style="89" customWidth="1"/>
    <col min="6" max="6" width="7.125" style="89" customWidth="1"/>
    <col min="7" max="7" width="5.625" style="89" customWidth="1"/>
    <col min="8" max="8" width="7.125" style="89" customWidth="1"/>
    <col min="9" max="9" width="5.625" style="89" customWidth="1"/>
    <col min="10" max="10" width="7.125" style="89" customWidth="1"/>
    <col min="11" max="11" width="5.625" style="89" customWidth="1"/>
    <col min="12" max="12" width="7.125" style="89" customWidth="1"/>
    <col min="13" max="13" width="5.625" style="89" customWidth="1"/>
    <col min="14" max="14" width="16.125" style="89" customWidth="1"/>
    <col min="15" max="15" width="5.625" style="89" customWidth="1"/>
    <col min="16" max="16" width="3.625" style="89" customWidth="1"/>
    <col min="17" max="17" width="59.875" style="100" bestFit="1" customWidth="1"/>
    <col min="18" max="18" width="8.75" style="84" hidden="1" customWidth="1"/>
    <col min="19" max="20" width="7.25" style="32" hidden="1" customWidth="1"/>
    <col min="21" max="21" width="9.625" style="30" hidden="1" customWidth="1"/>
    <col min="22" max="22" width="0" style="30" hidden="1" customWidth="1"/>
    <col min="23" max="16384" width="8.75" style="84" hidden="1"/>
  </cols>
  <sheetData>
    <row r="1" spans="1:22">
      <c r="A1" s="82"/>
      <c r="B1" s="82"/>
      <c r="C1" s="82"/>
      <c r="D1" s="82"/>
      <c r="E1" s="82"/>
      <c r="F1" s="82"/>
      <c r="G1" s="82"/>
      <c r="H1" s="82"/>
      <c r="I1" s="82"/>
      <c r="J1" s="82"/>
      <c r="K1" s="82"/>
      <c r="L1" s="82"/>
      <c r="M1" s="82"/>
      <c r="N1" s="82"/>
      <c r="O1" s="82"/>
      <c r="P1" s="82"/>
      <c r="S1" s="85" t="s">
        <v>96</v>
      </c>
      <c r="T1" s="85"/>
      <c r="V1" s="86"/>
    </row>
    <row r="2" spans="1:22">
      <c r="A2" s="82"/>
      <c r="B2" s="101" t="s">
        <v>807</v>
      </c>
      <c r="C2" s="82"/>
      <c r="D2" s="82"/>
      <c r="F2" s="82"/>
      <c r="G2" s="82"/>
      <c r="H2" s="82"/>
      <c r="I2" s="82"/>
      <c r="J2" s="82"/>
      <c r="K2" s="82"/>
      <c r="L2" s="82"/>
      <c r="M2" s="82"/>
      <c r="N2" s="82"/>
      <c r="O2" s="82"/>
      <c r="S2" s="87" t="s">
        <v>97</v>
      </c>
      <c r="T2" s="87"/>
      <c r="U2" s="86" t="s">
        <v>98</v>
      </c>
    </row>
    <row r="3" spans="1:22">
      <c r="A3" s="82"/>
      <c r="B3" s="148" t="s">
        <v>341</v>
      </c>
      <c r="C3" s="149"/>
      <c r="D3" s="149"/>
      <c r="E3" s="149"/>
      <c r="F3" s="149"/>
      <c r="G3" s="149"/>
      <c r="H3" s="149"/>
      <c r="I3" s="149"/>
      <c r="J3" s="149"/>
      <c r="K3" s="102"/>
      <c r="L3" s="102"/>
      <c r="M3" s="102"/>
      <c r="N3" s="102"/>
      <c r="O3" s="102"/>
      <c r="S3" s="70">
        <f>IF(COUNTIF('問1 【貴社の事業形態】'!B13:B16,"○")=0,1,"")</f>
        <v>1</v>
      </c>
      <c r="T3" s="87"/>
      <c r="U3" s="70" t="str">
        <f>IF(COUNTIF('問1 【貴社の事業形態】'!B13:B16,"○")&gt;=1,1,"")</f>
        <v/>
      </c>
    </row>
    <row r="4" spans="1:22">
      <c r="A4" s="82"/>
      <c r="B4" s="95"/>
      <c r="C4" s="102"/>
      <c r="D4" s="102"/>
      <c r="E4" s="102"/>
      <c r="F4" s="102"/>
      <c r="G4" s="102"/>
      <c r="H4" s="102"/>
      <c r="I4" s="102"/>
      <c r="J4" s="102"/>
      <c r="K4" s="102"/>
      <c r="L4" s="102"/>
      <c r="M4" s="102"/>
      <c r="N4" s="102"/>
      <c r="O4" s="102"/>
      <c r="S4" s="87"/>
      <c r="T4" s="87"/>
    </row>
    <row r="5" spans="1:22" ht="15" customHeight="1">
      <c r="A5" s="82"/>
      <c r="B5" s="95" t="s">
        <v>63</v>
      </c>
      <c r="C5" s="293" t="s">
        <v>224</v>
      </c>
      <c r="D5" s="293"/>
      <c r="E5" s="293"/>
      <c r="F5" s="293"/>
      <c r="G5" s="293"/>
      <c r="H5" s="293"/>
      <c r="I5" s="293"/>
      <c r="J5" s="293"/>
      <c r="K5" s="293"/>
      <c r="L5" s="293"/>
      <c r="M5" s="293"/>
      <c r="N5" s="293"/>
      <c r="O5" s="293"/>
      <c r="S5" s="87"/>
      <c r="T5" s="87"/>
      <c r="U5" s="86"/>
    </row>
    <row r="6" spans="1:22">
      <c r="A6" s="82"/>
      <c r="B6" s="95"/>
      <c r="C6" s="293"/>
      <c r="D6" s="293"/>
      <c r="E6" s="293"/>
      <c r="F6" s="293"/>
      <c r="G6" s="293"/>
      <c r="H6" s="293"/>
      <c r="I6" s="293"/>
      <c r="J6" s="293"/>
      <c r="K6" s="293"/>
      <c r="L6" s="293"/>
      <c r="M6" s="293"/>
      <c r="N6" s="293"/>
      <c r="O6" s="293"/>
      <c r="S6" s="87"/>
      <c r="T6" s="87"/>
      <c r="U6" s="86"/>
    </row>
    <row r="7" spans="1:22">
      <c r="A7" s="82"/>
      <c r="B7" s="155" t="s">
        <v>6</v>
      </c>
      <c r="C7" s="44">
        <v>2</v>
      </c>
      <c r="D7" s="102"/>
      <c r="E7" s="102"/>
      <c r="F7" s="102"/>
      <c r="G7" s="102"/>
      <c r="H7" s="102"/>
      <c r="I7" s="102"/>
      <c r="J7" s="102"/>
      <c r="K7" s="102"/>
      <c r="L7" s="102"/>
      <c r="M7" s="102"/>
      <c r="N7" s="102"/>
      <c r="O7" s="102"/>
      <c r="P7" s="102"/>
      <c r="Q7" s="100" t="str">
        <f>IF(AND($U$3=1,U7="NG"),"いずれか一つを選択してください/","")</f>
        <v/>
      </c>
      <c r="R7" s="105"/>
      <c r="S7" s="46"/>
      <c r="T7" s="46"/>
      <c r="U7" s="47" t="str">
        <f>IF(C7="","NG","OK")</f>
        <v>OK</v>
      </c>
    </row>
    <row r="8" spans="1:22">
      <c r="A8" s="82"/>
      <c r="B8" s="106" t="s">
        <v>7</v>
      </c>
      <c r="C8" s="107" t="s">
        <v>222</v>
      </c>
      <c r="D8" s="108"/>
      <c r="E8" s="108"/>
      <c r="F8" s="108"/>
      <c r="G8" s="108"/>
      <c r="H8" s="108"/>
      <c r="I8" s="109"/>
      <c r="J8" s="109"/>
      <c r="K8" s="109"/>
      <c r="L8" s="109"/>
      <c r="M8" s="109"/>
      <c r="N8" s="118"/>
      <c r="O8" s="110"/>
      <c r="P8" s="102"/>
    </row>
    <row r="9" spans="1:22">
      <c r="A9" s="82"/>
      <c r="B9" s="111" t="s">
        <v>8</v>
      </c>
      <c r="C9" s="112" t="s">
        <v>223</v>
      </c>
      <c r="D9" s="113"/>
      <c r="E9" s="109"/>
      <c r="F9" s="109"/>
      <c r="G9" s="109"/>
      <c r="H9" s="109"/>
      <c r="I9" s="109"/>
      <c r="J9" s="109"/>
      <c r="K9" s="109"/>
      <c r="L9" s="109"/>
      <c r="M9" s="109"/>
      <c r="N9" s="118"/>
      <c r="O9" s="110"/>
      <c r="P9" s="102"/>
    </row>
    <row r="10" spans="1:22">
      <c r="A10" s="82"/>
      <c r="B10" s="82"/>
      <c r="C10" s="82"/>
      <c r="D10" s="82"/>
      <c r="E10" s="82"/>
      <c r="F10" s="82"/>
      <c r="G10" s="82"/>
      <c r="H10" s="82"/>
      <c r="I10" s="82"/>
      <c r="J10" s="82"/>
      <c r="K10" s="82"/>
      <c r="L10" s="82"/>
      <c r="M10" s="82"/>
      <c r="N10" s="82"/>
      <c r="O10" s="102"/>
    </row>
    <row r="11" spans="1:22">
      <c r="A11" s="82"/>
      <c r="B11" s="95" t="s">
        <v>64</v>
      </c>
      <c r="C11" s="296" t="s">
        <v>329</v>
      </c>
      <c r="D11" s="296"/>
      <c r="E11" s="296"/>
      <c r="F11" s="296"/>
      <c r="G11" s="296"/>
      <c r="H11" s="296"/>
      <c r="I11" s="296"/>
      <c r="J11" s="296"/>
      <c r="K11" s="296"/>
      <c r="L11" s="296"/>
      <c r="M11" s="296"/>
      <c r="N11" s="296"/>
      <c r="O11" s="296"/>
    </row>
    <row r="12" spans="1:22">
      <c r="B12" s="95"/>
      <c r="C12" s="296"/>
      <c r="D12" s="296"/>
      <c r="E12" s="296"/>
      <c r="F12" s="296"/>
      <c r="G12" s="296"/>
      <c r="H12" s="296"/>
      <c r="I12" s="296"/>
      <c r="J12" s="296"/>
      <c r="K12" s="296"/>
      <c r="L12" s="296"/>
      <c r="M12" s="296"/>
      <c r="N12" s="296"/>
      <c r="O12" s="296"/>
    </row>
    <row r="13" spans="1:22">
      <c r="B13" s="155" t="s">
        <v>6</v>
      </c>
      <c r="C13" s="102"/>
      <c r="D13" s="102"/>
      <c r="E13" s="102"/>
      <c r="F13" s="102"/>
      <c r="G13" s="102"/>
      <c r="H13" s="102"/>
      <c r="I13" s="102"/>
      <c r="J13" s="102"/>
      <c r="K13" s="102"/>
      <c r="L13" s="102"/>
      <c r="M13" s="102"/>
      <c r="N13" s="102"/>
      <c r="O13" s="102"/>
      <c r="Q13" s="100" t="str">
        <f>IF(AND($U$3=1,U13="NG",C7=1),"いずれか一つ以上選択してください/","")</f>
        <v/>
      </c>
      <c r="R13" s="105"/>
      <c r="S13" s="46"/>
      <c r="T13" s="46"/>
      <c r="U13" s="47" t="str">
        <f>IF(COUNTIF(B14:B26,"○")=0,"NG","OK")</f>
        <v>NG</v>
      </c>
    </row>
    <row r="14" spans="1:22">
      <c r="B14" s="43"/>
      <c r="C14" s="111" t="s">
        <v>7</v>
      </c>
      <c r="D14" s="108" t="s">
        <v>23</v>
      </c>
      <c r="E14" s="108"/>
      <c r="F14" s="108"/>
      <c r="G14" s="108"/>
      <c r="H14" s="108"/>
      <c r="I14" s="108"/>
      <c r="J14" s="109"/>
      <c r="K14" s="109"/>
      <c r="L14" s="109"/>
      <c r="M14" s="109"/>
      <c r="N14" s="205"/>
      <c r="O14" s="102"/>
    </row>
    <row r="15" spans="1:22">
      <c r="B15" s="43" t="s">
        <v>1</v>
      </c>
      <c r="C15" s="111" t="s">
        <v>8</v>
      </c>
      <c r="D15" s="108" t="s">
        <v>24</v>
      </c>
      <c r="E15" s="108"/>
      <c r="F15" s="108"/>
      <c r="G15" s="108"/>
      <c r="H15" s="108"/>
      <c r="I15" s="108"/>
      <c r="J15" s="109"/>
      <c r="K15" s="109"/>
      <c r="L15" s="109"/>
      <c r="M15" s="109"/>
      <c r="N15" s="118"/>
      <c r="O15" s="102"/>
    </row>
    <row r="16" spans="1:22">
      <c r="B16" s="43" t="s">
        <v>1</v>
      </c>
      <c r="C16" s="111" t="s">
        <v>9</v>
      </c>
      <c r="D16" s="108" t="s">
        <v>44</v>
      </c>
      <c r="E16" s="108"/>
      <c r="F16" s="108"/>
      <c r="G16" s="108"/>
      <c r="H16" s="108"/>
      <c r="I16" s="108"/>
      <c r="J16" s="109"/>
      <c r="K16" s="109"/>
      <c r="L16" s="109"/>
      <c r="M16" s="109"/>
      <c r="N16" s="118"/>
      <c r="O16" s="102"/>
    </row>
    <row r="17" spans="1:21">
      <c r="B17" s="294"/>
      <c r="C17" s="106" t="s">
        <v>10</v>
      </c>
      <c r="D17" s="284" t="s">
        <v>47</v>
      </c>
      <c r="E17" s="284"/>
      <c r="F17" s="284"/>
      <c r="G17" s="284"/>
      <c r="H17" s="284"/>
      <c r="I17" s="284"/>
      <c r="J17" s="284"/>
      <c r="K17" s="284"/>
      <c r="L17" s="284"/>
      <c r="M17" s="284"/>
      <c r="N17" s="285"/>
      <c r="O17" s="102"/>
    </row>
    <row r="18" spans="1:21">
      <c r="B18" s="358"/>
      <c r="C18" s="157"/>
      <c r="D18" s="356"/>
      <c r="E18" s="356"/>
      <c r="F18" s="356"/>
      <c r="G18" s="356"/>
      <c r="H18" s="356"/>
      <c r="I18" s="356"/>
      <c r="J18" s="356"/>
      <c r="K18" s="356"/>
      <c r="L18" s="356"/>
      <c r="M18" s="356"/>
      <c r="N18" s="357"/>
      <c r="O18" s="102"/>
    </row>
    <row r="19" spans="1:21">
      <c r="B19" s="358"/>
      <c r="C19" s="157"/>
      <c r="D19" s="356"/>
      <c r="E19" s="356"/>
      <c r="F19" s="356"/>
      <c r="G19" s="356"/>
      <c r="H19" s="356"/>
      <c r="I19" s="356"/>
      <c r="J19" s="356"/>
      <c r="K19" s="356"/>
      <c r="L19" s="356"/>
      <c r="M19" s="356"/>
      <c r="N19" s="357"/>
      <c r="O19" s="102"/>
      <c r="U19" s="47"/>
    </row>
    <row r="20" spans="1:21">
      <c r="B20" s="297"/>
      <c r="C20" s="157"/>
      <c r="D20" s="195"/>
      <c r="E20" s="210" t="s">
        <v>27</v>
      </c>
      <c r="F20" s="337"/>
      <c r="G20" s="338"/>
      <c r="H20" s="339"/>
      <c r="I20" s="210" t="s">
        <v>91</v>
      </c>
      <c r="J20" s="210" t="s">
        <v>2</v>
      </c>
      <c r="K20" s="337"/>
      <c r="L20" s="338"/>
      <c r="M20" s="339"/>
      <c r="N20" s="204" t="s">
        <v>0</v>
      </c>
      <c r="O20" s="97"/>
      <c r="Q20" s="100" t="str">
        <f>IF(AND($U$3=1,$C$7=1,U20="NG"),"重量と枚数の両方を入力してください/","")</f>
        <v/>
      </c>
      <c r="S20" s="70">
        <f>IF(B17&lt;&gt;"○",1,"")</f>
        <v>1</v>
      </c>
      <c r="U20" s="47" t="str">
        <f>IF(AND(B17="○",OR(F20="",K20="")),"NG","OK")</f>
        <v>OK</v>
      </c>
    </row>
    <row r="21" spans="1:21">
      <c r="B21" s="294"/>
      <c r="C21" s="106" t="s">
        <v>15</v>
      </c>
      <c r="D21" s="284" t="s">
        <v>45</v>
      </c>
      <c r="E21" s="284"/>
      <c r="F21" s="284"/>
      <c r="G21" s="284"/>
      <c r="H21" s="284"/>
      <c r="I21" s="284"/>
      <c r="J21" s="284"/>
      <c r="K21" s="284"/>
      <c r="L21" s="284"/>
      <c r="M21" s="284"/>
      <c r="N21" s="285"/>
      <c r="O21" s="102"/>
    </row>
    <row r="22" spans="1:21">
      <c r="B22" s="297"/>
      <c r="C22" s="157"/>
      <c r="D22" s="286"/>
      <c r="E22" s="286"/>
      <c r="F22" s="286"/>
      <c r="G22" s="286"/>
      <c r="H22" s="286"/>
      <c r="I22" s="286"/>
      <c r="J22" s="286"/>
      <c r="K22" s="286"/>
      <c r="L22" s="286"/>
      <c r="M22" s="286"/>
      <c r="N22" s="287"/>
      <c r="O22" s="102"/>
    </row>
    <row r="23" spans="1:21">
      <c r="B23" s="294"/>
      <c r="C23" s="106" t="s">
        <v>20</v>
      </c>
      <c r="D23" s="356" t="s">
        <v>46</v>
      </c>
      <c r="E23" s="356"/>
      <c r="F23" s="356"/>
      <c r="G23" s="356"/>
      <c r="H23" s="356"/>
      <c r="I23" s="356"/>
      <c r="J23" s="356"/>
      <c r="K23" s="356"/>
      <c r="L23" s="356"/>
      <c r="M23" s="356"/>
      <c r="N23" s="357"/>
      <c r="O23" s="102"/>
    </row>
    <row r="24" spans="1:21">
      <c r="B24" s="297"/>
      <c r="C24" s="157"/>
      <c r="D24" s="286"/>
      <c r="E24" s="286"/>
      <c r="F24" s="286"/>
      <c r="G24" s="286"/>
      <c r="H24" s="286"/>
      <c r="I24" s="286"/>
      <c r="J24" s="286"/>
      <c r="K24" s="286"/>
      <c r="L24" s="286"/>
      <c r="M24" s="286"/>
      <c r="N24" s="287"/>
      <c r="O24" s="102"/>
    </row>
    <row r="25" spans="1:21">
      <c r="B25" s="294"/>
      <c r="C25" s="106" t="s">
        <v>21</v>
      </c>
      <c r="D25" s="82" t="s">
        <v>25</v>
      </c>
      <c r="E25" s="82"/>
      <c r="F25" s="82"/>
      <c r="G25" s="82"/>
      <c r="H25" s="82"/>
      <c r="I25" s="82"/>
      <c r="J25" s="102"/>
      <c r="K25" s="102"/>
      <c r="L25" s="102"/>
      <c r="M25" s="102"/>
      <c r="N25" s="131"/>
      <c r="O25" s="102"/>
    </row>
    <row r="26" spans="1:21">
      <c r="B26" s="297"/>
      <c r="C26" s="119"/>
      <c r="D26" s="120"/>
      <c r="E26" s="281"/>
      <c r="F26" s="282"/>
      <c r="G26" s="282"/>
      <c r="H26" s="282"/>
      <c r="I26" s="282"/>
      <c r="J26" s="282"/>
      <c r="K26" s="282"/>
      <c r="L26" s="282"/>
      <c r="M26" s="282"/>
      <c r="N26" s="283"/>
      <c r="O26" s="102"/>
      <c r="Q26" s="100" t="str">
        <f>IF(AND($U$3=1,$C$7=1,U26="NG"),"その他の具体的な内容を記入してください/","")</f>
        <v/>
      </c>
      <c r="R26" s="105"/>
      <c r="S26" s="70">
        <f>IF(B25&lt;&gt;"○",1,"")</f>
        <v>1</v>
      </c>
      <c r="T26" s="46"/>
      <c r="U26" s="47" t="str">
        <f>IF(AND(B25="○",E26=""),"NG","OK")</f>
        <v>OK</v>
      </c>
    </row>
    <row r="27" spans="1:21">
      <c r="B27" s="95"/>
      <c r="C27" s="102"/>
      <c r="D27" s="102"/>
      <c r="E27" s="102"/>
      <c r="F27" s="102"/>
      <c r="G27" s="102"/>
      <c r="H27" s="102"/>
      <c r="I27" s="102"/>
      <c r="J27" s="102"/>
      <c r="K27" s="102"/>
      <c r="L27" s="102"/>
      <c r="M27" s="102"/>
      <c r="N27" s="102"/>
      <c r="O27" s="102"/>
    </row>
    <row r="28" spans="1:21" ht="15" customHeight="1">
      <c r="B28" s="95" t="s">
        <v>48</v>
      </c>
      <c r="C28" s="102"/>
      <c r="D28" s="102"/>
      <c r="E28" s="102"/>
      <c r="F28" s="102"/>
      <c r="G28" s="102"/>
      <c r="H28" s="102"/>
      <c r="I28" s="102"/>
      <c r="J28" s="102"/>
      <c r="K28" s="102"/>
      <c r="L28" s="102"/>
      <c r="M28" s="102"/>
      <c r="N28" s="102"/>
      <c r="O28" s="102"/>
      <c r="S28" s="70">
        <f>IF(COUNTIF(B14:B16,"○")=0,1,"")</f>
        <v>1</v>
      </c>
    </row>
    <row r="29" spans="1:21" ht="18" customHeight="1">
      <c r="B29" s="95"/>
      <c r="C29" s="379"/>
      <c r="D29" s="380"/>
      <c r="E29" s="381"/>
      <c r="F29" s="204" t="s">
        <v>26</v>
      </c>
      <c r="G29" s="53"/>
      <c r="H29" s="53"/>
      <c r="I29" s="53"/>
      <c r="J29" s="53"/>
      <c r="K29" s="53"/>
      <c r="L29" s="53"/>
      <c r="M29" s="53"/>
      <c r="N29" s="53"/>
      <c r="Q29" s="211" t="str">
        <f>IF(AND($U$3=1,U29="NG",C7=1),"1.～3.の総計（不明な場合は、「0」）を入力してください/","")</f>
        <v/>
      </c>
      <c r="R29" s="105"/>
      <c r="S29" s="46"/>
      <c r="T29" s="46"/>
      <c r="U29" s="47" t="str">
        <f>IF(AND(COUNTIF(B14:B16,"○")&gt;=1,C29=""),"NG","OK")</f>
        <v>OK</v>
      </c>
    </row>
    <row r="30" spans="1:21">
      <c r="B30" s="53"/>
      <c r="C30" s="53"/>
      <c r="D30" s="53"/>
      <c r="E30" s="53"/>
      <c r="F30" s="53"/>
      <c r="G30" s="53"/>
      <c r="H30" s="53"/>
      <c r="I30" s="53"/>
      <c r="J30" s="53"/>
      <c r="K30" s="53"/>
      <c r="L30" s="53"/>
      <c r="M30" s="53"/>
      <c r="N30" s="53"/>
      <c r="Q30" s="211"/>
    </row>
    <row r="31" spans="1:21">
      <c r="A31" s="82"/>
      <c r="B31" s="95" t="s">
        <v>65</v>
      </c>
      <c r="C31" s="296" t="s">
        <v>815</v>
      </c>
      <c r="D31" s="296"/>
      <c r="E31" s="296"/>
      <c r="F31" s="296"/>
      <c r="G31" s="296"/>
      <c r="H31" s="296"/>
      <c r="I31" s="296"/>
      <c r="J31" s="296"/>
      <c r="K31" s="296"/>
      <c r="L31" s="296"/>
      <c r="M31" s="296"/>
      <c r="N31" s="296"/>
      <c r="O31" s="296"/>
    </row>
    <row r="32" spans="1:21">
      <c r="B32" s="95"/>
      <c r="C32" s="296"/>
      <c r="D32" s="296"/>
      <c r="E32" s="296"/>
      <c r="F32" s="296"/>
      <c r="G32" s="296"/>
      <c r="H32" s="296"/>
      <c r="I32" s="296"/>
      <c r="J32" s="296"/>
      <c r="K32" s="296"/>
      <c r="L32" s="296"/>
      <c r="M32" s="296"/>
      <c r="N32" s="296"/>
      <c r="O32" s="296"/>
    </row>
    <row r="33" spans="2:21">
      <c r="B33" s="95"/>
      <c r="C33" s="296"/>
      <c r="D33" s="296"/>
      <c r="E33" s="296"/>
      <c r="F33" s="296"/>
      <c r="G33" s="296"/>
      <c r="H33" s="296"/>
      <c r="I33" s="296"/>
      <c r="J33" s="296"/>
      <c r="K33" s="296"/>
      <c r="L33" s="296"/>
      <c r="M33" s="296"/>
      <c r="N33" s="296"/>
      <c r="O33" s="296"/>
    </row>
    <row r="34" spans="2:21">
      <c r="B34" s="95"/>
      <c r="C34" s="296"/>
      <c r="D34" s="296"/>
      <c r="E34" s="296"/>
      <c r="F34" s="296"/>
      <c r="G34" s="296"/>
      <c r="H34" s="296"/>
      <c r="I34" s="296"/>
      <c r="J34" s="296"/>
      <c r="K34" s="296"/>
      <c r="L34" s="296"/>
      <c r="M34" s="296"/>
      <c r="N34" s="296"/>
      <c r="O34" s="296"/>
    </row>
    <row r="35" spans="2:21">
      <c r="B35" s="95"/>
      <c r="C35" s="296"/>
      <c r="D35" s="296"/>
      <c r="E35" s="296"/>
      <c r="F35" s="296"/>
      <c r="G35" s="296"/>
      <c r="H35" s="296"/>
      <c r="I35" s="296"/>
      <c r="J35" s="296"/>
      <c r="K35" s="296"/>
      <c r="L35" s="296"/>
      <c r="M35" s="296"/>
      <c r="N35" s="296"/>
      <c r="O35" s="296"/>
    </row>
    <row r="36" spans="2:21">
      <c r="B36" s="95"/>
      <c r="C36" s="296"/>
      <c r="D36" s="296"/>
      <c r="E36" s="296"/>
      <c r="F36" s="296"/>
      <c r="G36" s="296"/>
      <c r="H36" s="296"/>
      <c r="I36" s="296"/>
      <c r="J36" s="296"/>
      <c r="K36" s="296"/>
      <c r="L36" s="296"/>
      <c r="M36" s="296"/>
      <c r="N36" s="296"/>
      <c r="O36" s="296"/>
    </row>
    <row r="37" spans="2:21">
      <c r="B37" s="95"/>
      <c r="C37" s="296"/>
      <c r="D37" s="296"/>
      <c r="E37" s="296"/>
      <c r="F37" s="296"/>
      <c r="G37" s="296"/>
      <c r="H37" s="296"/>
      <c r="I37" s="296"/>
      <c r="J37" s="296"/>
      <c r="K37" s="296"/>
      <c r="L37" s="296"/>
      <c r="M37" s="296"/>
      <c r="N37" s="296"/>
      <c r="O37" s="296"/>
      <c r="Q37" s="100" t="str">
        <f>IF(AND($U$3=1,U37="NG",C7=1),"排出量を入力してください/","")</f>
        <v/>
      </c>
      <c r="R37" s="105"/>
      <c r="S37" s="46"/>
      <c r="T37" s="46"/>
      <c r="U37" s="47" t="str">
        <f>IF(COUNTA(F42:F55,H42:H55,J42:J55,L42:L55,N42:N55)=0,"NG","OK")</f>
        <v>NG</v>
      </c>
    </row>
    <row r="38" spans="2:21" ht="15" customHeight="1">
      <c r="D38" s="102"/>
      <c r="E38" s="102"/>
      <c r="F38" s="382" t="s">
        <v>70</v>
      </c>
      <c r="G38" s="383"/>
      <c r="H38" s="382" t="s">
        <v>71</v>
      </c>
      <c r="I38" s="383"/>
      <c r="J38" s="382" t="s">
        <v>124</v>
      </c>
      <c r="K38" s="383"/>
      <c r="L38" s="382" t="s">
        <v>72</v>
      </c>
      <c r="M38" s="383"/>
      <c r="N38" s="375" t="s">
        <v>22</v>
      </c>
      <c r="O38" s="289"/>
    </row>
    <row r="39" spans="2:21" ht="15" customHeight="1">
      <c r="D39" s="102"/>
      <c r="E39" s="102"/>
      <c r="F39" s="384"/>
      <c r="G39" s="385"/>
      <c r="H39" s="384"/>
      <c r="I39" s="385"/>
      <c r="J39" s="384"/>
      <c r="K39" s="385"/>
      <c r="L39" s="384"/>
      <c r="M39" s="385"/>
      <c r="N39" s="376"/>
      <c r="O39" s="377"/>
    </row>
    <row r="40" spans="2:21" ht="15" customHeight="1">
      <c r="D40" s="102"/>
      <c r="E40" s="102"/>
      <c r="F40" s="384"/>
      <c r="G40" s="385"/>
      <c r="H40" s="384"/>
      <c r="I40" s="385"/>
      <c r="J40" s="384"/>
      <c r="K40" s="385"/>
      <c r="L40" s="384"/>
      <c r="M40" s="385"/>
      <c r="N40" s="378"/>
      <c r="O40" s="291"/>
      <c r="Q40" s="100" t="str">
        <f>IF(AND($U$3=1,$C$7=1,U40="NG"),"その他の排出量を入力してください/","")</f>
        <v/>
      </c>
      <c r="R40" s="105"/>
      <c r="S40" s="46"/>
      <c r="T40" s="46"/>
      <c r="U40" s="47" t="str">
        <f>IF(AND(COUNTA(N42:N55)=0,N41&lt;&gt;""),"NG","OK")</f>
        <v>OK</v>
      </c>
    </row>
    <row r="41" spans="2:21" ht="15" customHeight="1">
      <c r="D41" s="102"/>
      <c r="E41" s="102"/>
      <c r="F41" s="386"/>
      <c r="G41" s="387"/>
      <c r="H41" s="386"/>
      <c r="I41" s="387"/>
      <c r="J41" s="386"/>
      <c r="K41" s="387"/>
      <c r="L41" s="386"/>
      <c r="M41" s="387"/>
      <c r="N41" s="281"/>
      <c r="O41" s="283"/>
      <c r="Q41" s="100" t="str">
        <f>IF(AND($U$3=1,$C$7=1,U41="NG"),"その他の具体的な内容を記入してください/","")</f>
        <v/>
      </c>
      <c r="R41" s="105"/>
      <c r="S41" s="70">
        <f>IF(COUNTA(N42:N55)=0,1,"")</f>
        <v>1</v>
      </c>
      <c r="T41" s="46"/>
      <c r="U41" s="47" t="str">
        <f>IF(AND(COUNTA(N42:N55)&gt;=1,N41=""),"NG","OK")</f>
        <v>OK</v>
      </c>
    </row>
    <row r="42" spans="2:21" ht="15" customHeight="1">
      <c r="B42" s="90" t="s">
        <v>84</v>
      </c>
      <c r="C42" s="325" t="s">
        <v>125</v>
      </c>
      <c r="D42" s="325"/>
      <c r="E42" s="326"/>
      <c r="F42" s="40"/>
      <c r="G42" s="172" t="s">
        <v>86</v>
      </c>
      <c r="H42" s="40"/>
      <c r="I42" s="172" t="s">
        <v>86</v>
      </c>
      <c r="J42" s="50"/>
      <c r="K42" s="172" t="s">
        <v>86</v>
      </c>
      <c r="L42" s="40"/>
      <c r="M42" s="172" t="s">
        <v>86</v>
      </c>
      <c r="N42" s="40"/>
      <c r="O42" s="172" t="s">
        <v>86</v>
      </c>
    </row>
    <row r="43" spans="2:21">
      <c r="B43" s="173"/>
      <c r="C43" s="327"/>
      <c r="D43" s="327"/>
      <c r="E43" s="328"/>
      <c r="F43" s="42"/>
      <c r="G43" s="174" t="s">
        <v>87</v>
      </c>
      <c r="H43" s="42"/>
      <c r="I43" s="174" t="s">
        <v>87</v>
      </c>
      <c r="J43" s="51"/>
      <c r="K43" s="174" t="s">
        <v>87</v>
      </c>
      <c r="L43" s="42"/>
      <c r="M43" s="174" t="s">
        <v>87</v>
      </c>
      <c r="N43" s="42"/>
      <c r="O43" s="174" t="s">
        <v>87</v>
      </c>
    </row>
    <row r="44" spans="2:21" ht="15" customHeight="1">
      <c r="B44" s="175" t="s">
        <v>8</v>
      </c>
      <c r="C44" s="359" t="s">
        <v>588</v>
      </c>
      <c r="D44" s="359"/>
      <c r="E44" s="360"/>
      <c r="F44" s="40"/>
      <c r="G44" s="172" t="s">
        <v>86</v>
      </c>
      <c r="H44" s="40"/>
      <c r="I44" s="172" t="s">
        <v>86</v>
      </c>
      <c r="J44" s="50"/>
      <c r="K44" s="172" t="s">
        <v>86</v>
      </c>
      <c r="L44" s="40"/>
      <c r="M44" s="172" t="s">
        <v>86</v>
      </c>
      <c r="N44" s="40"/>
      <c r="O44" s="172" t="s">
        <v>86</v>
      </c>
    </row>
    <row r="45" spans="2:21" ht="15" customHeight="1">
      <c r="B45" s="176"/>
      <c r="C45" s="361"/>
      <c r="D45" s="361"/>
      <c r="E45" s="362"/>
      <c r="F45" s="41"/>
      <c r="G45" s="174" t="s">
        <v>87</v>
      </c>
      <c r="H45" s="41"/>
      <c r="I45" s="174" t="s">
        <v>87</v>
      </c>
      <c r="J45" s="52"/>
      <c r="K45" s="174" t="s">
        <v>87</v>
      </c>
      <c r="L45" s="42"/>
      <c r="M45" s="174" t="s">
        <v>87</v>
      </c>
      <c r="N45" s="41"/>
      <c r="O45" s="174" t="s">
        <v>87</v>
      </c>
    </row>
    <row r="46" spans="2:21" ht="15" customHeight="1">
      <c r="B46" s="175" t="s">
        <v>9</v>
      </c>
      <c r="C46" s="359" t="s">
        <v>592</v>
      </c>
      <c r="D46" s="359"/>
      <c r="E46" s="360"/>
      <c r="F46" s="40"/>
      <c r="G46" s="172" t="s">
        <v>86</v>
      </c>
      <c r="H46" s="40"/>
      <c r="I46" s="172" t="s">
        <v>86</v>
      </c>
      <c r="J46" s="50"/>
      <c r="K46" s="172" t="s">
        <v>86</v>
      </c>
      <c r="L46" s="40"/>
      <c r="M46" s="172" t="s">
        <v>86</v>
      </c>
      <c r="N46" s="40"/>
      <c r="O46" s="172" t="s">
        <v>86</v>
      </c>
    </row>
    <row r="47" spans="2:21">
      <c r="B47" s="176"/>
      <c r="C47" s="361"/>
      <c r="D47" s="361"/>
      <c r="E47" s="362"/>
      <c r="F47" s="42"/>
      <c r="G47" s="174" t="s">
        <v>87</v>
      </c>
      <c r="H47" s="42"/>
      <c r="I47" s="174" t="s">
        <v>87</v>
      </c>
      <c r="J47" s="51"/>
      <c r="K47" s="174" t="s">
        <v>87</v>
      </c>
      <c r="L47" s="42"/>
      <c r="M47" s="174" t="s">
        <v>87</v>
      </c>
      <c r="N47" s="41"/>
      <c r="O47" s="174" t="s">
        <v>87</v>
      </c>
    </row>
    <row r="48" spans="2:21" ht="15" customHeight="1">
      <c r="B48" s="175" t="s">
        <v>10</v>
      </c>
      <c r="C48" s="359" t="s">
        <v>122</v>
      </c>
      <c r="D48" s="359"/>
      <c r="E48" s="360"/>
      <c r="F48" s="40"/>
      <c r="G48" s="172" t="s">
        <v>86</v>
      </c>
      <c r="H48" s="40"/>
      <c r="I48" s="172" t="s">
        <v>86</v>
      </c>
      <c r="J48" s="50"/>
      <c r="K48" s="172" t="s">
        <v>86</v>
      </c>
      <c r="L48" s="40"/>
      <c r="M48" s="172" t="s">
        <v>86</v>
      </c>
      <c r="N48" s="40"/>
      <c r="O48" s="172" t="s">
        <v>86</v>
      </c>
    </row>
    <row r="49" spans="1:21">
      <c r="B49" s="176"/>
      <c r="C49" s="361"/>
      <c r="D49" s="361"/>
      <c r="E49" s="362"/>
      <c r="F49" s="41"/>
      <c r="G49" s="174" t="s">
        <v>87</v>
      </c>
      <c r="H49" s="41"/>
      <c r="I49" s="174" t="s">
        <v>87</v>
      </c>
      <c r="J49" s="52"/>
      <c r="K49" s="174" t="s">
        <v>87</v>
      </c>
      <c r="L49" s="42"/>
      <c r="M49" s="174" t="s">
        <v>87</v>
      </c>
      <c r="N49" s="41"/>
      <c r="O49" s="174" t="s">
        <v>87</v>
      </c>
    </row>
    <row r="50" spans="1:21" ht="15" customHeight="1">
      <c r="B50" s="175" t="s">
        <v>11</v>
      </c>
      <c r="C50" s="359" t="s">
        <v>123</v>
      </c>
      <c r="D50" s="359"/>
      <c r="E50" s="360"/>
      <c r="F50" s="40"/>
      <c r="G50" s="172" t="s">
        <v>86</v>
      </c>
      <c r="H50" s="40"/>
      <c r="I50" s="172" t="s">
        <v>86</v>
      </c>
      <c r="J50" s="50"/>
      <c r="K50" s="172" t="s">
        <v>86</v>
      </c>
      <c r="L50" s="40"/>
      <c r="M50" s="172" t="s">
        <v>86</v>
      </c>
      <c r="N50" s="40"/>
      <c r="O50" s="172" t="s">
        <v>86</v>
      </c>
    </row>
    <row r="51" spans="1:21">
      <c r="B51" s="176"/>
      <c r="C51" s="361"/>
      <c r="D51" s="361"/>
      <c r="E51" s="362"/>
      <c r="F51" s="42"/>
      <c r="G51" s="174" t="s">
        <v>87</v>
      </c>
      <c r="H51" s="42"/>
      <c r="I51" s="174" t="s">
        <v>87</v>
      </c>
      <c r="J51" s="51"/>
      <c r="K51" s="174" t="s">
        <v>87</v>
      </c>
      <c r="L51" s="42"/>
      <c r="M51" s="174" t="s">
        <v>87</v>
      </c>
      <c r="N51" s="41"/>
      <c r="O51" s="174" t="s">
        <v>87</v>
      </c>
    </row>
    <row r="52" spans="1:21" ht="15" customHeight="1">
      <c r="B52" s="175" t="s">
        <v>12</v>
      </c>
      <c r="C52" s="363" t="s">
        <v>126</v>
      </c>
      <c r="D52" s="363"/>
      <c r="E52" s="364"/>
      <c r="F52" s="373"/>
      <c r="G52" s="369" t="s">
        <v>86</v>
      </c>
      <c r="H52" s="373"/>
      <c r="I52" s="369" t="s">
        <v>86</v>
      </c>
      <c r="J52" s="373"/>
      <c r="K52" s="369" t="s">
        <v>86</v>
      </c>
      <c r="L52" s="373"/>
      <c r="M52" s="369" t="s">
        <v>86</v>
      </c>
      <c r="N52" s="373"/>
      <c r="O52" s="369" t="s">
        <v>86</v>
      </c>
    </row>
    <row r="53" spans="1:21">
      <c r="B53" s="178"/>
      <c r="C53" s="365"/>
      <c r="D53" s="365"/>
      <c r="E53" s="366"/>
      <c r="F53" s="374"/>
      <c r="G53" s="370"/>
      <c r="H53" s="374"/>
      <c r="I53" s="370"/>
      <c r="J53" s="374"/>
      <c r="K53" s="370"/>
      <c r="L53" s="374"/>
      <c r="M53" s="370"/>
      <c r="N53" s="374"/>
      <c r="O53" s="370"/>
    </row>
    <row r="54" spans="1:21">
      <c r="B54" s="179"/>
      <c r="C54" s="365"/>
      <c r="D54" s="365"/>
      <c r="E54" s="366"/>
      <c r="F54" s="371"/>
      <c r="G54" s="367" t="s">
        <v>87</v>
      </c>
      <c r="H54" s="371"/>
      <c r="I54" s="367" t="s">
        <v>87</v>
      </c>
      <c r="J54" s="371"/>
      <c r="K54" s="367" t="s">
        <v>87</v>
      </c>
      <c r="L54" s="371"/>
      <c r="M54" s="367" t="s">
        <v>87</v>
      </c>
      <c r="N54" s="371"/>
      <c r="O54" s="367" t="s">
        <v>87</v>
      </c>
      <c r="Q54" s="100" t="str">
        <f>IF(AND($U$3=1,$C$7=1,U54="NG"),"その他・処理先不明の排出量を入力してください/","")</f>
        <v/>
      </c>
      <c r="R54" s="105"/>
      <c r="S54" s="46"/>
      <c r="T54" s="46"/>
      <c r="U54" s="47" t="str">
        <f>IF(AND(COUNTA(F52:F55,H52:H55,J52:J55,L52:L55,N52:N55)=0,C55&lt;&gt;""),"NG","OK")</f>
        <v>OK</v>
      </c>
    </row>
    <row r="55" spans="1:21">
      <c r="B55" s="171"/>
      <c r="C55" s="350"/>
      <c r="D55" s="351"/>
      <c r="E55" s="352"/>
      <c r="F55" s="372"/>
      <c r="G55" s="368"/>
      <c r="H55" s="372"/>
      <c r="I55" s="368"/>
      <c r="J55" s="372"/>
      <c r="K55" s="368"/>
      <c r="L55" s="372"/>
      <c r="M55" s="368"/>
      <c r="N55" s="372"/>
      <c r="O55" s="368"/>
      <c r="Q55" s="100" t="str">
        <f>IF(AND($U$3=1,$C$7=1,U55="NG"),"その他・処理先不明の具体的な内容を記入してください/","")</f>
        <v/>
      </c>
      <c r="R55" s="105"/>
      <c r="S55" s="70">
        <f>IF(COUNTA(F52:F55,H52:H55,J52:J55,L52:L55,N52:N55)=0,1,"")</f>
        <v>1</v>
      </c>
      <c r="T55" s="46"/>
      <c r="U55" s="47" t="str">
        <f>IF(AND(COUNTA(F52:F55,H52:H55,J52:J55,L52:L55,N52:N55)&gt;=1,C55=""),"NG","OK")</f>
        <v>OK</v>
      </c>
    </row>
    <row r="56" spans="1:21">
      <c r="B56" s="346" t="s">
        <v>587</v>
      </c>
      <c r="C56" s="346"/>
      <c r="D56" s="346"/>
      <c r="E56" s="346"/>
      <c r="F56" s="346"/>
      <c r="G56" s="346"/>
      <c r="H56" s="346"/>
      <c r="I56" s="346"/>
      <c r="J56" s="346"/>
      <c r="K56" s="346"/>
      <c r="L56" s="346"/>
      <c r="M56" s="346"/>
      <c r="N56" s="346"/>
      <c r="O56" s="346"/>
      <c r="P56" s="84"/>
    </row>
    <row r="57" spans="1:21">
      <c r="B57" s="346"/>
      <c r="C57" s="346"/>
      <c r="D57" s="346"/>
      <c r="E57" s="346"/>
      <c r="F57" s="346"/>
      <c r="G57" s="346"/>
      <c r="H57" s="346"/>
      <c r="I57" s="346"/>
      <c r="J57" s="346"/>
      <c r="K57" s="346"/>
      <c r="L57" s="346"/>
      <c r="M57" s="346"/>
      <c r="N57" s="346"/>
      <c r="O57" s="346"/>
      <c r="P57" s="84"/>
    </row>
    <row r="58" spans="1:21">
      <c r="B58" s="346"/>
      <c r="C58" s="346"/>
      <c r="D58" s="346"/>
      <c r="E58" s="346"/>
      <c r="F58" s="346"/>
      <c r="G58" s="346"/>
      <c r="H58" s="346"/>
      <c r="I58" s="346"/>
      <c r="J58" s="346"/>
      <c r="K58" s="346"/>
      <c r="L58" s="346"/>
      <c r="M58" s="346"/>
      <c r="N58" s="346"/>
      <c r="O58" s="346"/>
      <c r="P58" s="84"/>
    </row>
    <row r="59" spans="1:21">
      <c r="B59" s="346"/>
      <c r="C59" s="346"/>
      <c r="D59" s="346"/>
      <c r="E59" s="346"/>
      <c r="F59" s="346"/>
      <c r="G59" s="346"/>
      <c r="H59" s="346"/>
      <c r="I59" s="346"/>
      <c r="J59" s="346"/>
      <c r="K59" s="346"/>
      <c r="L59" s="346"/>
      <c r="M59" s="346"/>
      <c r="N59" s="346"/>
      <c r="O59" s="346"/>
      <c r="P59" s="84"/>
    </row>
    <row r="60" spans="1:21">
      <c r="B60" s="346"/>
      <c r="C60" s="346"/>
      <c r="D60" s="346"/>
      <c r="E60" s="346"/>
      <c r="F60" s="346"/>
      <c r="G60" s="346"/>
      <c r="H60" s="346"/>
      <c r="I60" s="346"/>
      <c r="J60" s="346"/>
      <c r="K60" s="346"/>
      <c r="L60" s="346"/>
      <c r="M60" s="346"/>
      <c r="N60" s="346"/>
      <c r="O60" s="346"/>
      <c r="P60" s="84"/>
    </row>
    <row r="61" spans="1:21">
      <c r="B61" s="163"/>
      <c r="C61" s="163"/>
      <c r="D61" s="163"/>
      <c r="E61" s="163"/>
      <c r="F61" s="163"/>
      <c r="G61" s="163"/>
      <c r="H61" s="163"/>
      <c r="I61" s="163"/>
      <c r="J61" s="163"/>
      <c r="K61" s="163"/>
      <c r="L61" s="163"/>
      <c r="M61" s="163"/>
      <c r="N61" s="163"/>
      <c r="O61" s="163"/>
      <c r="P61" s="84"/>
    </row>
    <row r="62" spans="1:21" ht="15" customHeight="1">
      <c r="A62" s="82"/>
      <c r="B62" s="293" t="s">
        <v>593</v>
      </c>
      <c r="C62" s="293"/>
      <c r="D62" s="293"/>
      <c r="E62" s="293"/>
      <c r="F62" s="293"/>
      <c r="G62" s="293"/>
      <c r="H62" s="293"/>
      <c r="I62" s="293"/>
      <c r="J62" s="293"/>
      <c r="K62" s="293"/>
      <c r="L62" s="293"/>
      <c r="M62" s="293"/>
      <c r="N62" s="293"/>
      <c r="O62" s="293"/>
    </row>
    <row r="63" spans="1:21">
      <c r="B63" s="293"/>
      <c r="C63" s="293"/>
      <c r="D63" s="293"/>
      <c r="E63" s="293"/>
      <c r="F63" s="293"/>
      <c r="G63" s="293"/>
      <c r="H63" s="293"/>
      <c r="I63" s="293"/>
      <c r="J63" s="293"/>
      <c r="K63" s="293"/>
      <c r="L63" s="293"/>
      <c r="M63" s="293"/>
      <c r="N63" s="293"/>
      <c r="O63" s="293"/>
    </row>
    <row r="64" spans="1:21">
      <c r="B64" s="180"/>
      <c r="C64" s="102"/>
      <c r="D64" s="102"/>
      <c r="E64" s="102"/>
      <c r="F64" s="102"/>
      <c r="G64" s="102"/>
      <c r="H64" s="102"/>
      <c r="I64" s="347" t="s">
        <v>127</v>
      </c>
      <c r="J64" s="348"/>
      <c r="K64" s="348"/>
      <c r="L64" s="348"/>
      <c r="M64" s="348"/>
      <c r="N64" s="348"/>
      <c r="O64" s="349"/>
    </row>
    <row r="65" spans="1:21">
      <c r="B65" s="111" t="s">
        <v>7</v>
      </c>
      <c r="C65" s="108" t="s">
        <v>121</v>
      </c>
      <c r="D65" s="109"/>
      <c r="E65" s="109"/>
      <c r="F65" s="109"/>
      <c r="G65" s="109"/>
      <c r="H65" s="118"/>
      <c r="I65" s="350"/>
      <c r="J65" s="351"/>
      <c r="K65" s="351"/>
      <c r="L65" s="351"/>
      <c r="M65" s="351"/>
      <c r="N65" s="351"/>
      <c r="O65" s="352"/>
      <c r="S65" s="70">
        <f>IF(SUM(F42:F43,H42:H43,J42:J43,L42:L43,N42:N43)=0,1,"")</f>
        <v>1</v>
      </c>
    </row>
    <row r="66" spans="1:21">
      <c r="B66" s="111" t="s">
        <v>8</v>
      </c>
      <c r="C66" s="108" t="s">
        <v>588</v>
      </c>
      <c r="D66" s="109"/>
      <c r="E66" s="109"/>
      <c r="F66" s="109"/>
      <c r="G66" s="109"/>
      <c r="H66" s="118"/>
      <c r="I66" s="350"/>
      <c r="J66" s="351"/>
      <c r="K66" s="351"/>
      <c r="L66" s="351"/>
      <c r="M66" s="351"/>
      <c r="N66" s="351"/>
      <c r="O66" s="352"/>
      <c r="S66" s="70">
        <f>IF(SUM(F44:F45,H44:H45,J44:J45,L44:L45,N44:N45)=0,1,"")</f>
        <v>1</v>
      </c>
    </row>
    <row r="67" spans="1:21">
      <c r="B67" s="111" t="s">
        <v>9</v>
      </c>
      <c r="C67" s="108" t="s">
        <v>594</v>
      </c>
      <c r="D67" s="109"/>
      <c r="E67" s="109"/>
      <c r="F67" s="109"/>
      <c r="G67" s="109"/>
      <c r="H67" s="118"/>
      <c r="I67" s="350"/>
      <c r="J67" s="351"/>
      <c r="K67" s="351"/>
      <c r="L67" s="351"/>
      <c r="M67" s="351"/>
      <c r="N67" s="351"/>
      <c r="O67" s="352"/>
      <c r="S67" s="70">
        <f>IF(SUM(F46:F47,H46:H47,J46:J47,L46:L47,N46:N47)=0,1,"")</f>
        <v>1</v>
      </c>
    </row>
    <row r="68" spans="1:21">
      <c r="B68" s="111" t="s">
        <v>10</v>
      </c>
      <c r="C68" s="108" t="s">
        <v>122</v>
      </c>
      <c r="D68" s="109"/>
      <c r="E68" s="109"/>
      <c r="F68" s="109"/>
      <c r="G68" s="109"/>
      <c r="H68" s="118"/>
      <c r="I68" s="350"/>
      <c r="J68" s="351"/>
      <c r="K68" s="351"/>
      <c r="L68" s="351"/>
      <c r="M68" s="351"/>
      <c r="N68" s="351"/>
      <c r="O68" s="352"/>
      <c r="S68" s="70">
        <f>IF(SUM(F48:F49,H48:H49,J48:J49,L48:L49,N48:N49)=0,1,"")</f>
        <v>1</v>
      </c>
    </row>
    <row r="69" spans="1:21">
      <c r="B69" s="82"/>
      <c r="C69" s="97"/>
      <c r="D69" s="97"/>
      <c r="E69" s="97"/>
      <c r="F69" s="97"/>
      <c r="G69" s="97"/>
      <c r="H69" s="97"/>
      <c r="I69" s="97"/>
      <c r="J69" s="97"/>
      <c r="K69" s="97"/>
      <c r="L69" s="97"/>
      <c r="M69" s="97"/>
      <c r="N69" s="97"/>
      <c r="O69" s="97"/>
      <c r="Q69" s="152"/>
    </row>
    <row r="70" spans="1:21">
      <c r="A70" s="82"/>
      <c r="B70" s="95" t="s">
        <v>128</v>
      </c>
      <c r="C70" s="296" t="s">
        <v>816</v>
      </c>
      <c r="D70" s="296"/>
      <c r="E70" s="296"/>
      <c r="F70" s="296"/>
      <c r="G70" s="296"/>
      <c r="H70" s="296"/>
      <c r="I70" s="296"/>
      <c r="J70" s="296"/>
      <c r="K70" s="296"/>
      <c r="L70" s="296"/>
      <c r="M70" s="296"/>
      <c r="N70" s="296"/>
      <c r="O70" s="296"/>
      <c r="P70" s="84"/>
    </row>
    <row r="71" spans="1:21">
      <c r="A71" s="82"/>
      <c r="B71" s="95"/>
      <c r="C71" s="296"/>
      <c r="D71" s="296"/>
      <c r="E71" s="296"/>
      <c r="F71" s="296"/>
      <c r="G71" s="296"/>
      <c r="H71" s="296"/>
      <c r="I71" s="296"/>
      <c r="J71" s="296"/>
      <c r="K71" s="296"/>
      <c r="L71" s="296"/>
      <c r="M71" s="296"/>
      <c r="N71" s="296"/>
      <c r="O71" s="296"/>
      <c r="P71" s="84"/>
    </row>
    <row r="72" spans="1:21">
      <c r="B72" s="95"/>
      <c r="C72" s="296"/>
      <c r="D72" s="296"/>
      <c r="E72" s="296"/>
      <c r="F72" s="296"/>
      <c r="G72" s="296"/>
      <c r="H72" s="296"/>
      <c r="I72" s="296"/>
      <c r="J72" s="296"/>
      <c r="K72" s="296"/>
      <c r="L72" s="296"/>
      <c r="M72" s="296"/>
      <c r="N72" s="296"/>
      <c r="O72" s="296"/>
      <c r="P72" s="84"/>
    </row>
    <row r="73" spans="1:21" ht="15" customHeight="1">
      <c r="B73" s="84"/>
      <c r="C73" s="84"/>
      <c r="D73" s="154"/>
      <c r="E73" s="53"/>
      <c r="F73" s="53"/>
      <c r="G73" s="53"/>
      <c r="H73" s="53"/>
      <c r="I73" s="53"/>
      <c r="J73" s="212"/>
      <c r="K73" s="353" t="s">
        <v>52</v>
      </c>
      <c r="L73" s="354"/>
      <c r="M73" s="354"/>
      <c r="N73" s="354"/>
      <c r="O73" s="355"/>
      <c r="P73" s="84"/>
      <c r="R73" s="105"/>
      <c r="S73" s="46"/>
      <c r="T73" s="46"/>
      <c r="U73" s="47"/>
    </row>
    <row r="74" spans="1:21" ht="15" customHeight="1">
      <c r="B74" s="111" t="s">
        <v>7</v>
      </c>
      <c r="C74" s="108" t="s">
        <v>572</v>
      </c>
      <c r="D74" s="108"/>
      <c r="E74" s="108"/>
      <c r="F74" s="108"/>
      <c r="G74" s="108"/>
      <c r="H74" s="108"/>
      <c r="I74" s="109"/>
      <c r="J74" s="109"/>
      <c r="K74" s="343"/>
      <c r="L74" s="344"/>
      <c r="M74" s="344"/>
      <c r="N74" s="344"/>
      <c r="O74" s="345"/>
      <c r="P74" s="84"/>
      <c r="Q74" s="100" t="str">
        <f>IF(AND($U$3=1,U74="NG"),"「1.屋根置き・小規模」の取り外し工事費用を入力してください/","")</f>
        <v/>
      </c>
      <c r="R74" s="105"/>
      <c r="S74" s="46"/>
      <c r="T74" s="46"/>
      <c r="U74" s="47" t="str">
        <f>IF(K74="","NG","OK")</f>
        <v>NG</v>
      </c>
    </row>
    <row r="75" spans="1:21" ht="15" customHeight="1">
      <c r="B75" s="111" t="s">
        <v>29</v>
      </c>
      <c r="C75" s="108" t="s">
        <v>573</v>
      </c>
      <c r="D75" s="108"/>
      <c r="E75" s="108"/>
      <c r="F75" s="108"/>
      <c r="G75" s="108"/>
      <c r="H75" s="108"/>
      <c r="I75" s="109"/>
      <c r="J75" s="109"/>
      <c r="K75" s="343"/>
      <c r="L75" s="344"/>
      <c r="M75" s="344"/>
      <c r="N75" s="344"/>
      <c r="O75" s="345"/>
      <c r="P75" s="84"/>
      <c r="Q75" s="100" t="str">
        <f>IF(AND($U$3=1,U75="NG"),"「2.屋根置き・中規模以上」の取り外し工事費用を入力してください/","")</f>
        <v/>
      </c>
      <c r="R75" s="105"/>
      <c r="S75" s="46"/>
      <c r="T75" s="46"/>
      <c r="U75" s="47" t="str">
        <f>IF(K75="","NG","OK")</f>
        <v>NG</v>
      </c>
    </row>
    <row r="76" spans="1:21" ht="15" customHeight="1">
      <c r="B76" s="111" t="s">
        <v>30</v>
      </c>
      <c r="C76" s="108" t="s">
        <v>574</v>
      </c>
      <c r="D76" s="108"/>
      <c r="E76" s="108"/>
      <c r="F76" s="108"/>
      <c r="G76" s="108"/>
      <c r="H76" s="108"/>
      <c r="I76" s="109"/>
      <c r="J76" s="109"/>
      <c r="K76" s="343"/>
      <c r="L76" s="344"/>
      <c r="M76" s="344"/>
      <c r="N76" s="344"/>
      <c r="O76" s="345"/>
      <c r="P76" s="84"/>
      <c r="Q76" s="100" t="str">
        <f>IF(AND($U$3=1,U76="NG"),"「3.地上設置・小規模」の取り外し工事費用を入力してください/","")</f>
        <v/>
      </c>
      <c r="R76" s="105"/>
      <c r="S76" s="46"/>
      <c r="T76" s="46"/>
      <c r="U76" s="47" t="str">
        <f>IF(K76="","NG","OK")</f>
        <v>NG</v>
      </c>
    </row>
    <row r="77" spans="1:21" ht="15" customHeight="1">
      <c r="B77" s="111" t="s">
        <v>10</v>
      </c>
      <c r="C77" s="108" t="s">
        <v>575</v>
      </c>
      <c r="D77" s="108"/>
      <c r="E77" s="108"/>
      <c r="F77" s="108"/>
      <c r="G77" s="108"/>
      <c r="H77" s="108"/>
      <c r="I77" s="109"/>
      <c r="J77" s="109"/>
      <c r="K77" s="343"/>
      <c r="L77" s="344"/>
      <c r="M77" s="344"/>
      <c r="N77" s="344"/>
      <c r="O77" s="345"/>
      <c r="P77" s="84"/>
      <c r="Q77" s="100" t="str">
        <f>IF(AND($U$3=1,U77="NG"),"「4.地上設置・中規模」の取り外し工事費用を入力してください/","")</f>
        <v/>
      </c>
      <c r="R77" s="105"/>
      <c r="S77" s="46"/>
      <c r="T77" s="46"/>
      <c r="U77" s="47" t="str">
        <f>IF(K77="","NG","OK")</f>
        <v>NG</v>
      </c>
    </row>
    <row r="78" spans="1:21" ht="15" customHeight="1">
      <c r="B78" s="111" t="s">
        <v>11</v>
      </c>
      <c r="C78" s="108" t="s">
        <v>576</v>
      </c>
      <c r="D78" s="108"/>
      <c r="E78" s="108"/>
      <c r="F78" s="108"/>
      <c r="G78" s="108"/>
      <c r="H78" s="108"/>
      <c r="I78" s="109"/>
      <c r="J78" s="109"/>
      <c r="K78" s="343"/>
      <c r="L78" s="344"/>
      <c r="M78" s="344"/>
      <c r="N78" s="344"/>
      <c r="O78" s="345"/>
      <c r="P78" s="84"/>
      <c r="Q78" s="100" t="str">
        <f>IF(AND($U$3=1,U78="NG"),"「5.地上設置・大規模」の取り外し工事費用を入力してください/","")</f>
        <v/>
      </c>
      <c r="R78" s="105"/>
      <c r="S78" s="46"/>
      <c r="T78" s="46"/>
      <c r="U78" s="47" t="str">
        <f>IF(K78="","NG","OK")</f>
        <v>NG</v>
      </c>
    </row>
    <row r="79" spans="1:21" ht="15" customHeight="1">
      <c r="B79" s="106" t="s">
        <v>12</v>
      </c>
      <c r="C79" s="115" t="s">
        <v>28</v>
      </c>
      <c r="D79" s="108"/>
      <c r="E79" s="108"/>
      <c r="F79" s="108"/>
      <c r="G79" s="108"/>
      <c r="H79" s="108"/>
      <c r="I79" s="109"/>
      <c r="J79" s="109"/>
      <c r="K79" s="337"/>
      <c r="L79" s="338"/>
      <c r="M79" s="338"/>
      <c r="N79" s="338"/>
      <c r="O79" s="339"/>
      <c r="P79" s="84"/>
    </row>
    <row r="80" spans="1:21" ht="15" customHeight="1">
      <c r="B80" s="119"/>
      <c r="C80" s="213"/>
      <c r="D80" s="322"/>
      <c r="E80" s="323"/>
      <c r="F80" s="323"/>
      <c r="G80" s="323"/>
      <c r="H80" s="323"/>
      <c r="I80" s="323"/>
      <c r="J80" s="324"/>
      <c r="K80" s="340"/>
      <c r="L80" s="341"/>
      <c r="M80" s="341"/>
      <c r="N80" s="341"/>
      <c r="O80" s="342"/>
      <c r="P80" s="84"/>
      <c r="Q80" s="100" t="str">
        <f>IF(U80="NG","その他の具体的な内容を記入してください/","")</f>
        <v/>
      </c>
      <c r="R80" s="105"/>
      <c r="S80" s="70">
        <f>IF(K79="",1,"")</f>
        <v>1</v>
      </c>
      <c r="T80" s="46"/>
      <c r="U80" s="47" t="str">
        <f>IF(AND(K79&gt;=1,D80=""),"NG","OK")</f>
        <v>OK</v>
      </c>
    </row>
    <row r="81" spans="1:21" ht="15" customHeight="1">
      <c r="B81" s="84"/>
      <c r="C81" s="84"/>
      <c r="D81" s="84"/>
      <c r="E81" s="154"/>
      <c r="F81" s="53"/>
      <c r="G81" s="53"/>
      <c r="H81" s="53"/>
      <c r="I81" s="53"/>
      <c r="J81" s="53"/>
      <c r="K81" s="53"/>
      <c r="L81" s="53"/>
      <c r="M81" s="53"/>
      <c r="N81" s="53"/>
      <c r="P81" s="84"/>
    </row>
    <row r="82" spans="1:21" ht="15" customHeight="1">
      <c r="A82" s="82"/>
      <c r="B82" s="95" t="s">
        <v>129</v>
      </c>
      <c r="C82" s="296" t="s">
        <v>632</v>
      </c>
      <c r="D82" s="296"/>
      <c r="E82" s="296"/>
      <c r="F82" s="296"/>
      <c r="G82" s="296"/>
      <c r="H82" s="296"/>
      <c r="I82" s="296"/>
      <c r="J82" s="296"/>
      <c r="K82" s="296"/>
      <c r="L82" s="296"/>
      <c r="M82" s="296"/>
      <c r="N82" s="296"/>
      <c r="O82" s="296"/>
      <c r="P82" s="84"/>
    </row>
    <row r="83" spans="1:21" ht="15" customHeight="1">
      <c r="B83" s="95"/>
      <c r="C83" s="296"/>
      <c r="D83" s="296"/>
      <c r="E83" s="296"/>
      <c r="F83" s="296"/>
      <c r="G83" s="296"/>
      <c r="H83" s="296"/>
      <c r="I83" s="296"/>
      <c r="J83" s="296"/>
      <c r="K83" s="296"/>
      <c r="L83" s="296"/>
      <c r="M83" s="296"/>
      <c r="N83" s="296"/>
      <c r="O83" s="296"/>
      <c r="P83" s="84"/>
    </row>
    <row r="84" spans="1:21" ht="15" customHeight="1">
      <c r="B84" s="155" t="s">
        <v>6</v>
      </c>
      <c r="C84" s="102"/>
      <c r="D84" s="102"/>
      <c r="E84" s="102"/>
      <c r="F84" s="102"/>
      <c r="G84" s="102"/>
      <c r="H84" s="102"/>
      <c r="I84" s="102"/>
      <c r="J84" s="102"/>
      <c r="K84" s="102"/>
      <c r="L84" s="102"/>
      <c r="M84" s="102"/>
      <c r="N84" s="102"/>
      <c r="P84" s="84"/>
      <c r="Q84" s="100" t="str">
        <f>IF(AND($U$3=1,U84="NG"),"いずれか一つ以上選択してください/","")</f>
        <v/>
      </c>
      <c r="R84" s="105"/>
      <c r="S84" s="46"/>
      <c r="T84" s="46"/>
      <c r="U84" s="47" t="str">
        <f>IF(COUNTIF(B85:B88,"○")=0,"NG","OK")</f>
        <v>NG</v>
      </c>
    </row>
    <row r="85" spans="1:21" ht="15" customHeight="1">
      <c r="B85" s="43"/>
      <c r="C85" s="111" t="s">
        <v>7</v>
      </c>
      <c r="D85" s="115" t="s">
        <v>31</v>
      </c>
      <c r="E85" s="116"/>
      <c r="F85" s="117"/>
      <c r="G85" s="117"/>
      <c r="H85" s="117"/>
      <c r="I85" s="117"/>
      <c r="J85" s="117"/>
      <c r="K85" s="117"/>
      <c r="L85" s="117"/>
      <c r="M85" s="117"/>
      <c r="N85" s="118"/>
      <c r="P85" s="84"/>
    </row>
    <row r="86" spans="1:21" ht="15" customHeight="1">
      <c r="B86" s="43"/>
      <c r="C86" s="106" t="s">
        <v>8</v>
      </c>
      <c r="D86" s="321" t="s">
        <v>32</v>
      </c>
      <c r="E86" s="321"/>
      <c r="F86" s="321"/>
      <c r="G86" s="321"/>
      <c r="H86" s="321"/>
      <c r="I86" s="321"/>
      <c r="J86" s="321"/>
      <c r="K86" s="321"/>
      <c r="L86" s="321"/>
      <c r="M86" s="321"/>
      <c r="N86" s="151"/>
      <c r="P86" s="84"/>
    </row>
    <row r="87" spans="1:21" ht="15" customHeight="1">
      <c r="B87" s="294"/>
      <c r="C87" s="106" t="s">
        <v>9</v>
      </c>
      <c r="D87" s="115" t="s">
        <v>22</v>
      </c>
      <c r="E87" s="116"/>
      <c r="F87" s="117"/>
      <c r="G87" s="117"/>
      <c r="H87" s="117"/>
      <c r="I87" s="117"/>
      <c r="J87" s="117"/>
      <c r="K87" s="117"/>
      <c r="L87" s="117"/>
      <c r="M87" s="117"/>
      <c r="N87" s="118"/>
      <c r="P87" s="84"/>
    </row>
    <row r="88" spans="1:21" ht="15" customHeight="1">
      <c r="B88" s="297"/>
      <c r="C88" s="139"/>
      <c r="D88" s="120"/>
      <c r="E88" s="281"/>
      <c r="F88" s="282"/>
      <c r="G88" s="282"/>
      <c r="H88" s="282"/>
      <c r="I88" s="282"/>
      <c r="J88" s="282"/>
      <c r="K88" s="282"/>
      <c r="L88" s="282"/>
      <c r="M88" s="282"/>
      <c r="N88" s="283"/>
      <c r="P88" s="84"/>
      <c r="Q88" s="100" t="str">
        <f>IF(U88="NG","その他の具体的な内容を記入してください/","")</f>
        <v/>
      </c>
      <c r="R88" s="105"/>
      <c r="S88" s="70">
        <f>IF(B87&lt;&gt;"○",1,"")</f>
        <v>1</v>
      </c>
      <c r="T88" s="46"/>
      <c r="U88" s="47" t="str">
        <f>IF(AND(B87="○",E88=""),"NG","OK")</f>
        <v>OK</v>
      </c>
    </row>
    <row r="89" spans="1:21" ht="15" customHeight="1">
      <c r="J89" s="214"/>
      <c r="K89" s="214"/>
      <c r="L89" s="214"/>
      <c r="M89" s="53"/>
      <c r="N89" s="53"/>
      <c r="P89" s="84"/>
    </row>
    <row r="90" spans="1:21">
      <c r="A90" s="82"/>
      <c r="B90" s="95" t="s">
        <v>624</v>
      </c>
      <c r="C90" s="298" t="s">
        <v>330</v>
      </c>
      <c r="D90" s="298"/>
      <c r="E90" s="298"/>
      <c r="F90" s="298"/>
      <c r="G90" s="298"/>
      <c r="H90" s="298"/>
      <c r="I90" s="298"/>
      <c r="J90" s="298"/>
      <c r="K90" s="298"/>
      <c r="L90" s="298"/>
      <c r="M90" s="298"/>
      <c r="N90" s="298"/>
      <c r="O90" s="298"/>
      <c r="P90" s="84"/>
      <c r="S90" s="70">
        <f>IF(B86&lt;&gt;"○",1,"")</f>
        <v>1</v>
      </c>
    </row>
    <row r="91" spans="1:21">
      <c r="B91" s="95"/>
      <c r="C91" s="298"/>
      <c r="D91" s="298"/>
      <c r="E91" s="298"/>
      <c r="F91" s="298"/>
      <c r="G91" s="298"/>
      <c r="H91" s="298"/>
      <c r="I91" s="298"/>
      <c r="J91" s="298"/>
      <c r="K91" s="298"/>
      <c r="L91" s="298"/>
      <c r="M91" s="298"/>
      <c r="N91" s="298"/>
      <c r="O91" s="298"/>
      <c r="P91" s="84"/>
    </row>
    <row r="92" spans="1:21">
      <c r="B92" s="95"/>
      <c r="C92" s="298"/>
      <c r="D92" s="298"/>
      <c r="E92" s="298"/>
      <c r="F92" s="298"/>
      <c r="G92" s="298"/>
      <c r="H92" s="298"/>
      <c r="I92" s="298"/>
      <c r="J92" s="298"/>
      <c r="K92" s="298"/>
      <c r="L92" s="298"/>
      <c r="M92" s="298"/>
      <c r="N92" s="298"/>
      <c r="O92" s="298"/>
      <c r="P92" s="84"/>
    </row>
    <row r="93" spans="1:21" ht="15" customHeight="1">
      <c r="B93" s="155" t="s">
        <v>6</v>
      </c>
      <c r="C93" s="102"/>
      <c r="D93" s="102"/>
      <c r="E93" s="102"/>
      <c r="F93" s="102"/>
      <c r="G93" s="102"/>
      <c r="H93" s="102"/>
      <c r="I93" s="102"/>
      <c r="J93" s="102"/>
      <c r="K93" s="102"/>
      <c r="L93" s="102"/>
      <c r="M93" s="102"/>
      <c r="N93" s="102"/>
      <c r="P93" s="84"/>
      <c r="Q93" s="100" t="str">
        <f>IF(AND($U$3=1,U93="NG"),"いずれか一つ以上選択してください/","")</f>
        <v/>
      </c>
      <c r="R93" s="105"/>
      <c r="S93" s="46"/>
      <c r="T93" s="46"/>
      <c r="U93" s="47" t="str">
        <f>IF(AND(B86="○",COUNTIF(B94:B104,"○")=0),"NG","OK")</f>
        <v>OK</v>
      </c>
    </row>
    <row r="94" spans="1:21" ht="15" customHeight="1">
      <c r="B94" s="294"/>
      <c r="C94" s="106" t="s">
        <v>7</v>
      </c>
      <c r="D94" s="325" t="s">
        <v>595</v>
      </c>
      <c r="E94" s="325"/>
      <c r="F94" s="325"/>
      <c r="G94" s="325"/>
      <c r="H94" s="325"/>
      <c r="I94" s="325"/>
      <c r="J94" s="325"/>
      <c r="K94" s="325"/>
      <c r="L94" s="325"/>
      <c r="M94" s="325"/>
      <c r="N94" s="326"/>
      <c r="P94" s="84"/>
    </row>
    <row r="95" spans="1:21" ht="15" customHeight="1">
      <c r="B95" s="297"/>
      <c r="C95" s="153"/>
      <c r="D95" s="327"/>
      <c r="E95" s="327"/>
      <c r="F95" s="327"/>
      <c r="G95" s="327"/>
      <c r="H95" s="327"/>
      <c r="I95" s="327"/>
      <c r="J95" s="327"/>
      <c r="K95" s="327"/>
      <c r="L95" s="327"/>
      <c r="M95" s="327"/>
      <c r="N95" s="328"/>
      <c r="P95" s="84"/>
    </row>
    <row r="96" spans="1:21" ht="15" customHeight="1">
      <c r="B96" s="44"/>
      <c r="C96" s="111" t="s">
        <v>8</v>
      </c>
      <c r="D96" s="319" t="s">
        <v>53</v>
      </c>
      <c r="E96" s="331"/>
      <c r="F96" s="331"/>
      <c r="G96" s="331"/>
      <c r="H96" s="331"/>
      <c r="I96" s="331"/>
      <c r="J96" s="331"/>
      <c r="K96" s="331"/>
      <c r="L96" s="331"/>
      <c r="M96" s="331"/>
      <c r="N96" s="331"/>
      <c r="P96" s="84"/>
    </row>
    <row r="97" spans="2:21" ht="15" customHeight="1">
      <c r="B97" s="44"/>
      <c r="C97" s="111" t="s">
        <v>9</v>
      </c>
      <c r="D97" s="332" t="s">
        <v>316</v>
      </c>
      <c r="E97" s="271"/>
      <c r="F97" s="271"/>
      <c r="G97" s="271"/>
      <c r="H97" s="271"/>
      <c r="I97" s="271"/>
      <c r="J97" s="271"/>
      <c r="K97" s="271"/>
      <c r="L97" s="271"/>
      <c r="M97" s="271"/>
      <c r="N97" s="271"/>
      <c r="P97" s="84"/>
    </row>
    <row r="98" spans="2:21" ht="15" customHeight="1">
      <c r="B98" s="43"/>
      <c r="C98" s="111" t="s">
        <v>10</v>
      </c>
      <c r="D98" s="319" t="s">
        <v>607</v>
      </c>
      <c r="E98" s="331"/>
      <c r="F98" s="331"/>
      <c r="G98" s="331"/>
      <c r="H98" s="331"/>
      <c r="I98" s="331"/>
      <c r="J98" s="331"/>
      <c r="K98" s="331"/>
      <c r="L98" s="331"/>
      <c r="M98" s="331"/>
      <c r="N98" s="331"/>
      <c r="P98" s="84"/>
    </row>
    <row r="99" spans="2:21" ht="15" customHeight="1">
      <c r="B99" s="49"/>
      <c r="C99" s="111" t="s">
        <v>11</v>
      </c>
      <c r="D99" s="115" t="s">
        <v>608</v>
      </c>
      <c r="E99" s="115"/>
      <c r="F99" s="115"/>
      <c r="G99" s="115"/>
      <c r="H99" s="115"/>
      <c r="I99" s="115"/>
      <c r="J99" s="115"/>
      <c r="K99" s="115"/>
      <c r="L99" s="115"/>
      <c r="M99" s="115"/>
      <c r="N99" s="160"/>
      <c r="P99" s="84"/>
    </row>
    <row r="100" spans="2:21" ht="15" customHeight="1">
      <c r="B100" s="49"/>
      <c r="C100" s="111" t="s">
        <v>12</v>
      </c>
      <c r="D100" s="115" t="s">
        <v>609</v>
      </c>
      <c r="E100" s="115"/>
      <c r="F100" s="115"/>
      <c r="G100" s="115"/>
      <c r="H100" s="115"/>
      <c r="I100" s="115"/>
      <c r="J100" s="115"/>
      <c r="K100" s="115"/>
      <c r="L100" s="115"/>
      <c r="M100" s="115"/>
      <c r="N100" s="160"/>
      <c r="P100" s="84"/>
    </row>
    <row r="101" spans="2:21" ht="15" customHeight="1">
      <c r="B101" s="49"/>
      <c r="C101" s="111" t="s">
        <v>13</v>
      </c>
      <c r="D101" s="115" t="s">
        <v>54</v>
      </c>
      <c r="E101" s="115"/>
      <c r="F101" s="115"/>
      <c r="G101" s="115"/>
      <c r="H101" s="115"/>
      <c r="I101" s="115"/>
      <c r="J101" s="115"/>
      <c r="K101" s="115"/>
      <c r="L101" s="115"/>
      <c r="M101" s="115"/>
      <c r="N101" s="160"/>
      <c r="P101" s="84"/>
    </row>
    <row r="102" spans="2:21" ht="15" customHeight="1">
      <c r="B102" s="49"/>
      <c r="C102" s="111" t="s">
        <v>14</v>
      </c>
      <c r="D102" s="115" t="s">
        <v>610</v>
      </c>
      <c r="E102" s="115"/>
      <c r="F102" s="115"/>
      <c r="G102" s="115"/>
      <c r="H102" s="115"/>
      <c r="I102" s="115"/>
      <c r="J102" s="115"/>
      <c r="K102" s="115"/>
      <c r="L102" s="115"/>
      <c r="M102" s="115"/>
      <c r="N102" s="160"/>
      <c r="P102" s="84"/>
    </row>
    <row r="103" spans="2:21" ht="15" customHeight="1">
      <c r="B103" s="294"/>
      <c r="C103" s="106" t="s">
        <v>248</v>
      </c>
      <c r="D103" s="115" t="s">
        <v>22</v>
      </c>
      <c r="E103" s="116"/>
      <c r="F103" s="117"/>
      <c r="G103" s="117"/>
      <c r="H103" s="117"/>
      <c r="I103" s="117"/>
      <c r="J103" s="117"/>
      <c r="K103" s="117"/>
      <c r="L103" s="117"/>
      <c r="M103" s="117"/>
      <c r="N103" s="118"/>
      <c r="P103" s="84"/>
    </row>
    <row r="104" spans="2:21" ht="15" customHeight="1">
      <c r="B104" s="297"/>
      <c r="C104" s="139"/>
      <c r="D104" s="120"/>
      <c r="E104" s="281"/>
      <c r="F104" s="282"/>
      <c r="G104" s="282"/>
      <c r="H104" s="282"/>
      <c r="I104" s="282"/>
      <c r="J104" s="282"/>
      <c r="K104" s="282"/>
      <c r="L104" s="282"/>
      <c r="M104" s="282"/>
      <c r="N104" s="283"/>
      <c r="P104" s="84"/>
      <c r="Q104" s="100" t="str">
        <f>IF(U104="NG","その他の具体的な内容を記入してください/","")</f>
        <v/>
      </c>
      <c r="R104" s="105"/>
      <c r="S104" s="70">
        <f>IF(B103&lt;&gt;"○",1,"")</f>
        <v>1</v>
      </c>
      <c r="T104" s="46"/>
      <c r="U104" s="47" t="str">
        <f>IF(AND(B86="○",B103="○",E104=""),"NG","OK")</f>
        <v>OK</v>
      </c>
    </row>
    <row r="105" spans="2:21" ht="15" customHeight="1">
      <c r="B105" s="89" t="s">
        <v>93</v>
      </c>
      <c r="J105" s="214"/>
      <c r="K105" s="214"/>
      <c r="L105" s="214"/>
      <c r="M105" s="53"/>
      <c r="N105" s="53"/>
      <c r="P105" s="84"/>
    </row>
    <row r="106" spans="2:21" ht="30" customHeight="1">
      <c r="B106" s="329" t="s">
        <v>589</v>
      </c>
      <c r="C106" s="330"/>
      <c r="D106" s="330"/>
      <c r="E106" s="330"/>
      <c r="F106" s="330"/>
      <c r="G106" s="330"/>
      <c r="H106" s="330"/>
      <c r="I106" s="330"/>
      <c r="J106" s="330"/>
      <c r="K106" s="330"/>
      <c r="L106" s="330"/>
      <c r="M106" s="330"/>
      <c r="N106" s="330"/>
      <c r="O106" s="330"/>
      <c r="P106" s="84"/>
    </row>
    <row r="107" spans="2:21" ht="30" customHeight="1">
      <c r="B107" s="329" t="s">
        <v>596</v>
      </c>
      <c r="C107" s="330"/>
      <c r="D107" s="330"/>
      <c r="E107" s="330"/>
      <c r="F107" s="330"/>
      <c r="G107" s="330"/>
      <c r="H107" s="330"/>
      <c r="I107" s="330"/>
      <c r="J107" s="330"/>
      <c r="K107" s="330"/>
      <c r="L107" s="330"/>
      <c r="M107" s="330"/>
      <c r="N107" s="330"/>
      <c r="O107" s="330"/>
      <c r="P107" s="84"/>
    </row>
    <row r="108" spans="2:21" ht="30" customHeight="1">
      <c r="B108" s="154"/>
      <c r="C108" s="214"/>
      <c r="D108" s="214"/>
      <c r="E108" s="214"/>
      <c r="F108" s="214"/>
      <c r="G108" s="214"/>
      <c r="H108" s="214"/>
      <c r="I108" s="214"/>
      <c r="J108" s="214"/>
      <c r="K108" s="214"/>
      <c r="L108" s="214"/>
      <c r="M108" s="214"/>
      <c r="N108" s="214"/>
      <c r="O108" s="214"/>
      <c r="P108" s="84"/>
    </row>
    <row r="109" spans="2:21" ht="19.149999999999999" customHeight="1">
      <c r="B109" s="95" t="s">
        <v>625</v>
      </c>
      <c r="C109" s="333" t="s">
        <v>626</v>
      </c>
      <c r="D109" s="333"/>
      <c r="E109" s="333"/>
      <c r="F109" s="333"/>
      <c r="G109" s="333"/>
      <c r="H109" s="333"/>
      <c r="I109" s="333"/>
      <c r="J109" s="333"/>
      <c r="K109" s="333"/>
      <c r="L109" s="333"/>
      <c r="M109" s="333"/>
      <c r="N109" s="333"/>
      <c r="O109" s="333"/>
      <c r="P109" s="84"/>
    </row>
    <row r="110" spans="2:21" ht="14.45" customHeight="1">
      <c r="B110" s="154"/>
      <c r="C110" s="333"/>
      <c r="D110" s="333"/>
      <c r="E110" s="333"/>
      <c r="F110" s="333"/>
      <c r="G110" s="333"/>
      <c r="H110" s="333"/>
      <c r="I110" s="333"/>
      <c r="J110" s="333"/>
      <c r="K110" s="333"/>
      <c r="L110" s="333"/>
      <c r="M110" s="333"/>
      <c r="N110" s="333"/>
      <c r="O110" s="333"/>
      <c r="P110" s="84"/>
    </row>
    <row r="111" spans="2:21" ht="19.149999999999999" customHeight="1">
      <c r="B111" s="154"/>
      <c r="C111" s="214"/>
      <c r="D111" s="214"/>
      <c r="E111" s="214"/>
      <c r="F111" s="214"/>
      <c r="G111" s="214"/>
      <c r="H111" s="214"/>
      <c r="I111" s="214"/>
      <c r="J111" s="214"/>
      <c r="K111" s="214"/>
      <c r="L111" s="214"/>
      <c r="M111" s="214"/>
      <c r="N111" s="214"/>
      <c r="O111" s="214"/>
      <c r="P111" s="84"/>
    </row>
    <row r="112" spans="2:21" ht="18" customHeight="1">
      <c r="B112" s="154"/>
      <c r="C112" s="334"/>
      <c r="D112" s="335"/>
      <c r="E112" s="214" t="s">
        <v>627</v>
      </c>
      <c r="F112" s="214"/>
      <c r="G112" s="214"/>
      <c r="H112" s="214"/>
      <c r="I112" s="214"/>
      <c r="J112" s="214"/>
      <c r="K112" s="214"/>
      <c r="L112" s="214"/>
      <c r="M112" s="214"/>
      <c r="N112" s="214"/>
      <c r="O112" s="214"/>
      <c r="P112" s="84"/>
      <c r="Q112" s="100" t="str">
        <f>IF(AND($U$3=1,U112="NG"),"主な搬出先までのおおよその距離を記入してください/","")</f>
        <v/>
      </c>
      <c r="U112" s="30" t="str">
        <f>IF(AND(B86="○",C112=""),"NG","OK")</f>
        <v>OK</v>
      </c>
    </row>
    <row r="113" spans="1:21">
      <c r="J113" s="214"/>
      <c r="K113" s="214"/>
      <c r="L113" s="214"/>
      <c r="M113" s="53"/>
      <c r="N113" s="53"/>
      <c r="P113" s="84"/>
    </row>
    <row r="114" spans="1:21">
      <c r="A114" s="82"/>
      <c r="B114" s="95" t="s">
        <v>130</v>
      </c>
      <c r="C114" s="298" t="s">
        <v>331</v>
      </c>
      <c r="D114" s="298"/>
      <c r="E114" s="298"/>
      <c r="F114" s="298"/>
      <c r="G114" s="298"/>
      <c r="H114" s="298"/>
      <c r="I114" s="298"/>
      <c r="J114" s="298"/>
      <c r="K114" s="298"/>
      <c r="L114" s="298"/>
      <c r="M114" s="298"/>
      <c r="N114" s="298"/>
      <c r="O114" s="298"/>
      <c r="P114" s="84"/>
    </row>
    <row r="115" spans="1:21">
      <c r="B115" s="95"/>
      <c r="C115" s="298"/>
      <c r="D115" s="298"/>
      <c r="E115" s="298"/>
      <c r="F115" s="298"/>
      <c r="G115" s="298"/>
      <c r="H115" s="298"/>
      <c r="I115" s="298"/>
      <c r="J115" s="298"/>
      <c r="K115" s="298"/>
      <c r="L115" s="298"/>
      <c r="M115" s="298"/>
      <c r="N115" s="298"/>
      <c r="O115" s="298"/>
      <c r="P115" s="84"/>
    </row>
    <row r="116" spans="1:21">
      <c r="B116" s="95"/>
      <c r="C116" s="298"/>
      <c r="D116" s="298"/>
      <c r="E116" s="298"/>
      <c r="F116" s="298"/>
      <c r="G116" s="298"/>
      <c r="H116" s="298"/>
      <c r="I116" s="298"/>
      <c r="J116" s="298"/>
      <c r="K116" s="298"/>
      <c r="L116" s="298"/>
      <c r="M116" s="298"/>
      <c r="N116" s="298"/>
      <c r="O116" s="298"/>
      <c r="P116" s="84"/>
    </row>
    <row r="117" spans="1:21">
      <c r="B117" s="155" t="s">
        <v>6</v>
      </c>
      <c r="C117" s="102"/>
      <c r="D117" s="102"/>
      <c r="E117" s="102"/>
      <c r="F117" s="102"/>
      <c r="G117" s="102"/>
      <c r="H117" s="102"/>
      <c r="I117" s="102"/>
      <c r="J117" s="102"/>
      <c r="K117" s="102"/>
      <c r="L117" s="102"/>
      <c r="M117" s="102"/>
      <c r="N117" s="102"/>
      <c r="P117" s="84"/>
      <c r="Q117" s="100" t="str">
        <f>IF(AND($U$3=1,U117="NG"),"いずれか一つ以上選択してください/","")</f>
        <v/>
      </c>
      <c r="R117" s="105"/>
      <c r="S117" s="46"/>
      <c r="T117" s="46"/>
      <c r="U117" s="47" t="str">
        <f>IF(AND(B86="○",COUNTIF(B118:B121,"○")=0),"NG","OK")</f>
        <v>OK</v>
      </c>
    </row>
    <row r="118" spans="1:21" ht="15" customHeight="1">
      <c r="B118" s="44"/>
      <c r="C118" s="111" t="s">
        <v>7</v>
      </c>
      <c r="D118" s="317" t="s">
        <v>56</v>
      </c>
      <c r="E118" s="336"/>
      <c r="F118" s="336"/>
      <c r="G118" s="336"/>
      <c r="H118" s="336"/>
      <c r="I118" s="336"/>
      <c r="J118" s="336"/>
      <c r="K118" s="336"/>
      <c r="L118" s="336"/>
      <c r="M118" s="336"/>
      <c r="N118" s="336"/>
      <c r="P118" s="84"/>
    </row>
    <row r="119" spans="1:21" ht="15" customHeight="1">
      <c r="B119" s="43"/>
      <c r="C119" s="111" t="s">
        <v>8</v>
      </c>
      <c r="D119" s="317" t="s">
        <v>55</v>
      </c>
      <c r="E119" s="336"/>
      <c r="F119" s="336"/>
      <c r="G119" s="336"/>
      <c r="H119" s="336"/>
      <c r="I119" s="336"/>
      <c r="J119" s="336"/>
      <c r="K119" s="336"/>
      <c r="L119" s="336"/>
      <c r="M119" s="336"/>
      <c r="N119" s="336"/>
      <c r="P119" s="84"/>
    </row>
    <row r="120" spans="1:21">
      <c r="B120" s="294"/>
      <c r="C120" s="106" t="s">
        <v>9</v>
      </c>
      <c r="D120" s="115" t="s">
        <v>22</v>
      </c>
      <c r="E120" s="116"/>
      <c r="F120" s="117"/>
      <c r="G120" s="117"/>
      <c r="H120" s="117"/>
      <c r="I120" s="117"/>
      <c r="J120" s="117"/>
      <c r="K120" s="117"/>
      <c r="L120" s="117"/>
      <c r="M120" s="117"/>
      <c r="N120" s="118"/>
      <c r="P120" s="84"/>
    </row>
    <row r="121" spans="1:21">
      <c r="B121" s="297"/>
      <c r="C121" s="139"/>
      <c r="D121" s="120"/>
      <c r="E121" s="281"/>
      <c r="F121" s="282"/>
      <c r="G121" s="282"/>
      <c r="H121" s="282"/>
      <c r="I121" s="282"/>
      <c r="J121" s="282"/>
      <c r="K121" s="282"/>
      <c r="L121" s="282"/>
      <c r="M121" s="282"/>
      <c r="N121" s="283"/>
      <c r="P121" s="84"/>
      <c r="Q121" s="100" t="str">
        <f>IF(U121="NG","その他の具体的な内容を記入してください/","")</f>
        <v/>
      </c>
      <c r="R121" s="105"/>
      <c r="S121" s="70">
        <f>IF(B120&lt;&gt;"○",1,"")</f>
        <v>1</v>
      </c>
      <c r="T121" s="46"/>
      <c r="U121" s="47" t="str">
        <f>IF(AND(B86="○",B120="○",E121=""),"NG","OK")</f>
        <v>OK</v>
      </c>
    </row>
    <row r="122" spans="1:21" ht="15" customHeight="1">
      <c r="B122" s="82"/>
      <c r="C122" s="97"/>
      <c r="D122" s="97"/>
      <c r="E122" s="97"/>
      <c r="F122" s="97"/>
      <c r="G122" s="97"/>
      <c r="H122" s="97"/>
      <c r="I122" s="97"/>
      <c r="J122" s="97"/>
      <c r="K122" s="97"/>
      <c r="L122" s="97"/>
      <c r="M122" s="97"/>
      <c r="N122" s="97"/>
      <c r="O122" s="97"/>
      <c r="Q122" s="152"/>
    </row>
    <row r="123" spans="1:21">
      <c r="B123" s="95" t="s">
        <v>131</v>
      </c>
      <c r="C123" s="296" t="s">
        <v>94</v>
      </c>
      <c r="D123" s="296"/>
      <c r="E123" s="296"/>
      <c r="F123" s="296"/>
      <c r="G123" s="296"/>
      <c r="H123" s="296"/>
      <c r="I123" s="296"/>
      <c r="J123" s="296"/>
      <c r="K123" s="296"/>
      <c r="L123" s="296"/>
      <c r="M123" s="296"/>
      <c r="N123" s="296"/>
      <c r="O123" s="296"/>
      <c r="P123" s="84"/>
    </row>
    <row r="124" spans="1:21">
      <c r="C124" s="296"/>
      <c r="D124" s="296"/>
      <c r="E124" s="296"/>
      <c r="F124" s="296"/>
      <c r="G124" s="296"/>
      <c r="H124" s="296"/>
      <c r="I124" s="296"/>
      <c r="J124" s="296"/>
      <c r="K124" s="296"/>
      <c r="L124" s="296"/>
      <c r="M124" s="296"/>
      <c r="N124" s="296"/>
      <c r="O124" s="296"/>
      <c r="P124" s="84"/>
    </row>
    <row r="125" spans="1:21">
      <c r="C125" s="296"/>
      <c r="D125" s="296"/>
      <c r="E125" s="296"/>
      <c r="F125" s="296"/>
      <c r="G125" s="296"/>
      <c r="H125" s="296"/>
      <c r="I125" s="296"/>
      <c r="J125" s="296"/>
      <c r="K125" s="296"/>
      <c r="L125" s="296"/>
      <c r="M125" s="296"/>
      <c r="N125" s="296"/>
      <c r="O125" s="296"/>
      <c r="P125" s="84"/>
    </row>
    <row r="126" spans="1:21" ht="15" customHeight="1">
      <c r="C126" s="299" t="s">
        <v>352</v>
      </c>
      <c r="D126" s="299"/>
      <c r="E126" s="299"/>
      <c r="F126" s="299"/>
      <c r="G126" s="299"/>
      <c r="H126" s="299"/>
      <c r="I126" s="299"/>
      <c r="J126" s="299"/>
      <c r="K126" s="299"/>
      <c r="L126" s="299"/>
      <c r="M126" s="299"/>
      <c r="N126" s="299"/>
      <c r="O126" s="299"/>
      <c r="P126" s="84"/>
    </row>
    <row r="127" spans="1:21" ht="15" customHeight="1">
      <c r="C127" s="299"/>
      <c r="D127" s="299"/>
      <c r="E127" s="299"/>
      <c r="F127" s="299"/>
      <c r="G127" s="299"/>
      <c r="H127" s="299"/>
      <c r="I127" s="299"/>
      <c r="J127" s="299"/>
      <c r="K127" s="299"/>
      <c r="L127" s="299"/>
      <c r="M127" s="299"/>
      <c r="N127" s="299"/>
      <c r="O127" s="299"/>
      <c r="P127" s="84"/>
    </row>
    <row r="128" spans="1:21" ht="15" customHeight="1">
      <c r="C128" s="299"/>
      <c r="D128" s="299"/>
      <c r="E128" s="299"/>
      <c r="F128" s="299"/>
      <c r="G128" s="299"/>
      <c r="H128" s="299"/>
      <c r="I128" s="299"/>
      <c r="J128" s="299"/>
      <c r="K128" s="299"/>
      <c r="L128" s="299"/>
      <c r="M128" s="299"/>
      <c r="N128" s="299"/>
      <c r="O128" s="299"/>
      <c r="P128" s="84"/>
    </row>
    <row r="129" spans="1:21" ht="15" customHeight="1">
      <c r="C129" s="299"/>
      <c r="D129" s="299"/>
      <c r="E129" s="299"/>
      <c r="F129" s="299"/>
      <c r="G129" s="299"/>
      <c r="H129" s="299"/>
      <c r="I129" s="299"/>
      <c r="J129" s="299"/>
      <c r="K129" s="299"/>
      <c r="L129" s="299"/>
      <c r="M129" s="299"/>
      <c r="N129" s="299"/>
      <c r="O129" s="299"/>
      <c r="P129" s="84"/>
    </row>
    <row r="130" spans="1:21" ht="15" customHeight="1">
      <c r="C130" s="299"/>
      <c r="D130" s="299"/>
      <c r="E130" s="299"/>
      <c r="F130" s="299"/>
      <c r="G130" s="299"/>
      <c r="H130" s="299"/>
      <c r="I130" s="299"/>
      <c r="J130" s="299"/>
      <c r="K130" s="299"/>
      <c r="L130" s="299"/>
      <c r="M130" s="299"/>
      <c r="N130" s="299"/>
      <c r="O130" s="299"/>
      <c r="P130" s="84"/>
    </row>
    <row r="131" spans="1:21" ht="15" customHeight="1">
      <c r="C131" s="299"/>
      <c r="D131" s="299"/>
      <c r="E131" s="299"/>
      <c r="F131" s="299"/>
      <c r="G131" s="299"/>
      <c r="H131" s="299"/>
      <c r="I131" s="299"/>
      <c r="J131" s="299"/>
      <c r="K131" s="299"/>
      <c r="L131" s="299"/>
      <c r="M131" s="299"/>
      <c r="N131" s="299"/>
      <c r="O131" s="299"/>
      <c r="P131" s="84"/>
    </row>
    <row r="132" spans="1:21">
      <c r="B132" s="300"/>
      <c r="C132" s="301"/>
      <c r="D132" s="301"/>
      <c r="E132" s="301"/>
      <c r="F132" s="301"/>
      <c r="G132" s="301"/>
      <c r="H132" s="301"/>
      <c r="I132" s="301"/>
      <c r="J132" s="301"/>
      <c r="K132" s="301"/>
      <c r="L132" s="301"/>
      <c r="M132" s="301"/>
      <c r="N132" s="302"/>
      <c r="Q132" s="100" t="str">
        <f>IF(AND($U$3=1,U132="NG"),"取り外した太陽光パネルの引渡し先との契約形態について記入して下さい/","")</f>
        <v/>
      </c>
      <c r="R132" s="105"/>
      <c r="S132" s="46"/>
      <c r="T132" s="46"/>
      <c r="U132" s="47" t="str">
        <f>IF(COUNTIF(B133:B136,"○")=0,"NG","OK")</f>
        <v>NG</v>
      </c>
    </row>
    <row r="133" spans="1:21" ht="15" customHeight="1">
      <c r="B133" s="303"/>
      <c r="C133" s="304"/>
      <c r="D133" s="304"/>
      <c r="E133" s="304"/>
      <c r="F133" s="304"/>
      <c r="G133" s="304"/>
      <c r="H133" s="304"/>
      <c r="I133" s="304"/>
      <c r="J133" s="304"/>
      <c r="K133" s="304"/>
      <c r="L133" s="304"/>
      <c r="M133" s="304"/>
      <c r="N133" s="305"/>
      <c r="O133" s="154"/>
      <c r="P133" s="84"/>
    </row>
    <row r="134" spans="1:21" ht="15" customHeight="1">
      <c r="B134" s="303"/>
      <c r="C134" s="304"/>
      <c r="D134" s="304"/>
      <c r="E134" s="304"/>
      <c r="F134" s="304"/>
      <c r="G134" s="304"/>
      <c r="H134" s="304"/>
      <c r="I134" s="304"/>
      <c r="J134" s="304"/>
      <c r="K134" s="304"/>
      <c r="L134" s="304"/>
      <c r="M134" s="304"/>
      <c r="N134" s="305"/>
      <c r="O134" s="154"/>
      <c r="P134" s="84"/>
    </row>
    <row r="135" spans="1:21" ht="15" customHeight="1">
      <c r="B135" s="306"/>
      <c r="C135" s="307"/>
      <c r="D135" s="307"/>
      <c r="E135" s="307"/>
      <c r="F135" s="307"/>
      <c r="G135" s="307"/>
      <c r="H135" s="307"/>
      <c r="I135" s="307"/>
      <c r="J135" s="307"/>
      <c r="K135" s="307"/>
      <c r="L135" s="307"/>
      <c r="M135" s="307"/>
      <c r="N135" s="308"/>
      <c r="O135" s="154"/>
      <c r="P135" s="84"/>
    </row>
    <row r="136" spans="1:21">
      <c r="J136" s="214"/>
      <c r="K136" s="214"/>
      <c r="L136" s="214"/>
      <c r="M136" s="53"/>
      <c r="N136" s="53"/>
      <c r="P136" s="84"/>
    </row>
    <row r="137" spans="1:21">
      <c r="A137" s="82"/>
      <c r="B137" s="95" t="s">
        <v>132</v>
      </c>
      <c r="C137" s="298" t="s">
        <v>817</v>
      </c>
      <c r="D137" s="298"/>
      <c r="E137" s="298"/>
      <c r="F137" s="298"/>
      <c r="G137" s="298"/>
      <c r="H137" s="298"/>
      <c r="I137" s="298"/>
      <c r="J137" s="298"/>
      <c r="K137" s="298"/>
      <c r="L137" s="298"/>
      <c r="M137" s="298"/>
      <c r="N137" s="298"/>
      <c r="O137" s="298"/>
      <c r="P137" s="84"/>
    </row>
    <row r="138" spans="1:21">
      <c r="B138" s="95"/>
      <c r="C138" s="298"/>
      <c r="D138" s="298"/>
      <c r="E138" s="298"/>
      <c r="F138" s="298"/>
      <c r="G138" s="298"/>
      <c r="H138" s="298"/>
      <c r="I138" s="298"/>
      <c r="J138" s="298"/>
      <c r="K138" s="298"/>
      <c r="L138" s="298"/>
      <c r="M138" s="298"/>
      <c r="N138" s="298"/>
      <c r="O138" s="298"/>
      <c r="P138" s="84"/>
    </row>
    <row r="139" spans="1:21">
      <c r="B139" s="95"/>
      <c r="C139" s="298"/>
      <c r="D139" s="298"/>
      <c r="E139" s="298"/>
      <c r="F139" s="298"/>
      <c r="G139" s="298"/>
      <c r="H139" s="298"/>
      <c r="I139" s="298"/>
      <c r="J139" s="298"/>
      <c r="K139" s="298"/>
      <c r="L139" s="298"/>
      <c r="M139" s="298"/>
      <c r="N139" s="298"/>
      <c r="O139" s="298"/>
      <c r="P139" s="84"/>
    </row>
    <row r="140" spans="1:21">
      <c r="B140" s="95"/>
      <c r="C140" s="298"/>
      <c r="D140" s="298"/>
      <c r="E140" s="298"/>
      <c r="F140" s="298"/>
      <c r="G140" s="298"/>
      <c r="H140" s="298"/>
      <c r="I140" s="298"/>
      <c r="J140" s="298"/>
      <c r="K140" s="298"/>
      <c r="L140" s="298"/>
      <c r="M140" s="298"/>
      <c r="N140" s="298"/>
      <c r="O140" s="298"/>
      <c r="P140" s="84"/>
    </row>
    <row r="141" spans="1:21">
      <c r="B141" s="95"/>
      <c r="C141" s="298"/>
      <c r="D141" s="298"/>
      <c r="E141" s="298"/>
      <c r="F141" s="298"/>
      <c r="G141" s="298"/>
      <c r="H141" s="298"/>
      <c r="I141" s="298"/>
      <c r="J141" s="298"/>
      <c r="K141" s="298"/>
      <c r="L141" s="298"/>
      <c r="M141" s="298"/>
      <c r="N141" s="298"/>
      <c r="O141" s="298"/>
      <c r="P141" s="84"/>
    </row>
    <row r="142" spans="1:21" ht="15" customHeight="1">
      <c r="B142" s="155" t="s">
        <v>6</v>
      </c>
      <c r="C142" s="102"/>
      <c r="D142" s="102"/>
      <c r="E142" s="102"/>
      <c r="F142" s="102"/>
      <c r="G142" s="102"/>
      <c r="H142" s="102"/>
      <c r="I142" s="102"/>
      <c r="J142" s="102"/>
      <c r="K142" s="102"/>
      <c r="L142" s="102"/>
      <c r="M142" s="102"/>
      <c r="N142" s="102"/>
      <c r="P142" s="84"/>
    </row>
    <row r="143" spans="1:21" ht="15" customHeight="1">
      <c r="B143" s="43"/>
      <c r="C143" s="111" t="s">
        <v>7</v>
      </c>
      <c r="D143" s="316" t="s">
        <v>57</v>
      </c>
      <c r="E143" s="316"/>
      <c r="F143" s="316"/>
      <c r="G143" s="316"/>
      <c r="H143" s="316"/>
      <c r="I143" s="316"/>
      <c r="J143" s="316"/>
      <c r="K143" s="316"/>
      <c r="L143" s="316"/>
      <c r="M143" s="316"/>
      <c r="N143" s="317"/>
      <c r="P143" s="84"/>
      <c r="Q143" s="100" t="str">
        <f>IF(AND($U$3=1,U143="NG"),"いずれか一つ以上選択してください/","")</f>
        <v/>
      </c>
      <c r="R143" s="105"/>
      <c r="S143" s="46"/>
      <c r="T143" s="46"/>
      <c r="U143" s="47" t="str">
        <f>IF(AND($U$3=1,COUNTIF(B143:B147,"○")=0),"NG","OK")</f>
        <v>OK</v>
      </c>
    </row>
    <row r="144" spans="1:21" ht="15" customHeight="1">
      <c r="B144" s="43"/>
      <c r="C144" s="111" t="s">
        <v>8</v>
      </c>
      <c r="D144" s="316" t="s">
        <v>58</v>
      </c>
      <c r="E144" s="316"/>
      <c r="F144" s="316"/>
      <c r="G144" s="316"/>
      <c r="H144" s="316"/>
      <c r="I144" s="316"/>
      <c r="J144" s="316"/>
      <c r="K144" s="316"/>
      <c r="L144" s="316"/>
      <c r="M144" s="316"/>
      <c r="N144" s="317"/>
      <c r="P144" s="84"/>
    </row>
    <row r="145" spans="1:21" ht="15" customHeight="1">
      <c r="B145" s="43"/>
      <c r="C145" s="111" t="s">
        <v>9</v>
      </c>
      <c r="D145" s="318" t="s">
        <v>95</v>
      </c>
      <c r="E145" s="318"/>
      <c r="F145" s="318"/>
      <c r="G145" s="318"/>
      <c r="H145" s="318"/>
      <c r="I145" s="318"/>
      <c r="J145" s="318"/>
      <c r="K145" s="318"/>
      <c r="L145" s="318"/>
      <c r="M145" s="318"/>
      <c r="N145" s="319"/>
      <c r="P145" s="84"/>
    </row>
    <row r="146" spans="1:21" ht="15" customHeight="1">
      <c r="B146" s="314"/>
      <c r="C146" s="106" t="s">
        <v>10</v>
      </c>
      <c r="D146" s="115" t="s">
        <v>22</v>
      </c>
      <c r="E146" s="115"/>
      <c r="F146" s="115"/>
      <c r="G146" s="115"/>
      <c r="H146" s="115"/>
      <c r="I146" s="115"/>
      <c r="J146" s="115"/>
      <c r="K146" s="115"/>
      <c r="L146" s="115"/>
      <c r="M146" s="115"/>
      <c r="N146" s="199"/>
      <c r="P146" s="84"/>
    </row>
    <row r="147" spans="1:21">
      <c r="B147" s="315"/>
      <c r="C147" s="139"/>
      <c r="D147" s="215"/>
      <c r="E147" s="311"/>
      <c r="F147" s="312"/>
      <c r="G147" s="312"/>
      <c r="H147" s="312"/>
      <c r="I147" s="312"/>
      <c r="J147" s="312"/>
      <c r="K147" s="312"/>
      <c r="L147" s="312"/>
      <c r="M147" s="312"/>
      <c r="N147" s="313"/>
      <c r="P147" s="84"/>
      <c r="Q147" s="100" t="str">
        <f>IF(U147="NG","その他の具体的な内容を記入してください/","")</f>
        <v/>
      </c>
      <c r="R147" s="105"/>
      <c r="S147" s="70">
        <f>IF(C142&lt;&gt;4,1,"")</f>
        <v>1</v>
      </c>
      <c r="T147" s="46"/>
      <c r="U147" s="47" t="str">
        <f>IF(AND(B146="○",E147=""),"NG","OK")</f>
        <v>OK</v>
      </c>
    </row>
    <row r="148" spans="1:21" ht="15" customHeight="1">
      <c r="J148" s="214"/>
      <c r="K148" s="214"/>
      <c r="L148" s="214"/>
      <c r="M148" s="53"/>
      <c r="N148" s="53"/>
      <c r="P148" s="84"/>
    </row>
    <row r="149" spans="1:21" ht="15" customHeight="1">
      <c r="A149" s="82"/>
      <c r="B149" s="95" t="s">
        <v>133</v>
      </c>
      <c r="C149" s="296" t="s">
        <v>332</v>
      </c>
      <c r="D149" s="296"/>
      <c r="E149" s="296"/>
      <c r="F149" s="296"/>
      <c r="G149" s="296"/>
      <c r="H149" s="296"/>
      <c r="I149" s="296"/>
      <c r="J149" s="296"/>
      <c r="K149" s="296"/>
      <c r="L149" s="296"/>
      <c r="M149" s="296"/>
      <c r="N149" s="296"/>
      <c r="O149" s="296"/>
      <c r="P149" s="84"/>
    </row>
    <row r="150" spans="1:21">
      <c r="B150" s="95"/>
      <c r="C150" s="296"/>
      <c r="D150" s="296"/>
      <c r="E150" s="296"/>
      <c r="F150" s="296"/>
      <c r="G150" s="296"/>
      <c r="H150" s="296"/>
      <c r="I150" s="296"/>
      <c r="J150" s="296"/>
      <c r="K150" s="296"/>
      <c r="L150" s="296"/>
      <c r="M150" s="296"/>
      <c r="N150" s="296"/>
      <c r="O150" s="296"/>
      <c r="P150" s="84"/>
    </row>
    <row r="151" spans="1:21">
      <c r="B151" s="155" t="s">
        <v>6</v>
      </c>
      <c r="C151" s="102"/>
      <c r="D151" s="102"/>
      <c r="E151" s="102"/>
      <c r="F151" s="102"/>
      <c r="G151" s="102"/>
      <c r="H151" s="102"/>
      <c r="I151" s="102"/>
      <c r="J151" s="102"/>
      <c r="K151" s="102"/>
      <c r="L151" s="102"/>
      <c r="M151" s="102"/>
      <c r="N151" s="102"/>
      <c r="P151" s="84"/>
      <c r="Q151" s="100" t="str">
        <f>IF(AND($U$3=1,U151="NG"),"いずれか一つ以上選択してください/","")</f>
        <v/>
      </c>
      <c r="R151" s="105"/>
      <c r="S151" s="46"/>
      <c r="T151" s="46"/>
      <c r="U151" s="47" t="str">
        <f>IF(COUNTIF(B152:B157,"○")=0,"NG","OK")</f>
        <v>NG</v>
      </c>
    </row>
    <row r="152" spans="1:21">
      <c r="B152" s="43"/>
      <c r="C152" s="111" t="s">
        <v>7</v>
      </c>
      <c r="D152" s="309" t="s">
        <v>33</v>
      </c>
      <c r="E152" s="310"/>
      <c r="F152" s="310"/>
      <c r="G152" s="310"/>
      <c r="H152" s="310"/>
      <c r="I152" s="310"/>
      <c r="J152" s="310"/>
      <c r="K152" s="310"/>
      <c r="L152" s="310"/>
      <c r="M152" s="310"/>
      <c r="N152" s="310"/>
      <c r="P152" s="84"/>
    </row>
    <row r="153" spans="1:21" ht="15" customHeight="1">
      <c r="B153" s="44"/>
      <c r="C153" s="106" t="s">
        <v>8</v>
      </c>
      <c r="D153" s="309" t="s">
        <v>34</v>
      </c>
      <c r="E153" s="310"/>
      <c r="F153" s="310"/>
      <c r="G153" s="310"/>
      <c r="H153" s="310"/>
      <c r="I153" s="310"/>
      <c r="J153" s="310"/>
      <c r="K153" s="310"/>
      <c r="L153" s="310"/>
      <c r="M153" s="310"/>
      <c r="N153" s="310"/>
      <c r="P153" s="84"/>
    </row>
    <row r="154" spans="1:21">
      <c r="B154" s="43"/>
      <c r="C154" s="111" t="s">
        <v>9</v>
      </c>
      <c r="D154" s="309" t="s">
        <v>35</v>
      </c>
      <c r="E154" s="310"/>
      <c r="F154" s="310"/>
      <c r="G154" s="310"/>
      <c r="H154" s="310"/>
      <c r="I154" s="310"/>
      <c r="J154" s="310"/>
      <c r="K154" s="310"/>
      <c r="L154" s="310"/>
      <c r="M154" s="310"/>
      <c r="N154" s="310"/>
      <c r="P154" s="84"/>
    </row>
    <row r="155" spans="1:21">
      <c r="A155" s="84"/>
      <c r="B155" s="43"/>
      <c r="C155" s="153" t="s">
        <v>10</v>
      </c>
      <c r="D155" s="309" t="s">
        <v>36</v>
      </c>
      <c r="E155" s="310"/>
      <c r="F155" s="310"/>
      <c r="G155" s="310"/>
      <c r="H155" s="310"/>
      <c r="I155" s="310"/>
      <c r="J155" s="310"/>
      <c r="K155" s="310"/>
      <c r="L155" s="310"/>
      <c r="M155" s="310"/>
      <c r="N155" s="310"/>
      <c r="P155" s="84"/>
    </row>
    <row r="156" spans="1:21">
      <c r="A156" s="84"/>
      <c r="B156" s="294"/>
      <c r="C156" s="106" t="s">
        <v>15</v>
      </c>
      <c r="D156" s="115" t="s">
        <v>22</v>
      </c>
      <c r="E156" s="116"/>
      <c r="F156" s="117"/>
      <c r="G156" s="117"/>
      <c r="H156" s="117"/>
      <c r="I156" s="117"/>
      <c r="J156" s="117"/>
      <c r="K156" s="117"/>
      <c r="L156" s="117"/>
      <c r="M156" s="117"/>
      <c r="N156" s="118"/>
      <c r="P156" s="84"/>
    </row>
    <row r="157" spans="1:21">
      <c r="A157" s="84"/>
      <c r="B157" s="297"/>
      <c r="C157" s="139"/>
      <c r="D157" s="120"/>
      <c r="E157" s="281"/>
      <c r="F157" s="282"/>
      <c r="G157" s="282"/>
      <c r="H157" s="282"/>
      <c r="I157" s="282"/>
      <c r="J157" s="282"/>
      <c r="K157" s="282"/>
      <c r="L157" s="282"/>
      <c r="M157" s="282"/>
      <c r="N157" s="283"/>
      <c r="P157" s="84"/>
      <c r="Q157" s="100" t="str">
        <f>IF(U157="NG","その他の具体的な内容を記入してください/","")</f>
        <v/>
      </c>
      <c r="R157" s="105"/>
      <c r="S157" s="70">
        <f>IF(B156&lt;&gt;"○",1,"")</f>
        <v>1</v>
      </c>
      <c r="T157" s="46"/>
      <c r="U157" s="47" t="str">
        <f>IF(AND(B156="○",E157=""),"NG","OK")</f>
        <v>OK</v>
      </c>
    </row>
    <row r="158" spans="1:21" ht="13.9" customHeight="1">
      <c r="A158" s="84"/>
      <c r="J158" s="214"/>
      <c r="K158" s="214"/>
      <c r="L158" s="214"/>
      <c r="M158" s="53"/>
      <c r="N158" s="53"/>
      <c r="P158" s="84"/>
    </row>
    <row r="159" spans="1:21">
      <c r="A159" s="82"/>
      <c r="B159" s="95" t="s">
        <v>134</v>
      </c>
      <c r="C159" s="82"/>
      <c r="D159" s="82"/>
      <c r="F159" s="82"/>
      <c r="G159" s="82"/>
      <c r="H159" s="82"/>
      <c r="I159" s="82"/>
      <c r="J159" s="82"/>
      <c r="K159" s="82"/>
      <c r="L159" s="82"/>
      <c r="M159" s="82"/>
      <c r="N159" s="82"/>
      <c r="O159" s="82"/>
      <c r="P159" s="82"/>
      <c r="S159" s="87"/>
      <c r="T159" s="87"/>
      <c r="U159" s="86"/>
    </row>
    <row r="160" spans="1:21" ht="13.9" customHeight="1">
      <c r="A160" s="82"/>
      <c r="B160" s="95"/>
      <c r="C160" s="82"/>
      <c r="D160" s="82"/>
      <c r="F160" s="82"/>
      <c r="G160" s="82"/>
      <c r="H160" s="82"/>
      <c r="I160" s="82"/>
      <c r="J160" s="82"/>
      <c r="K160" s="82"/>
      <c r="L160" s="82"/>
      <c r="M160" s="82"/>
      <c r="N160" s="82"/>
      <c r="O160" s="82"/>
      <c r="P160" s="82"/>
      <c r="S160" s="87"/>
      <c r="T160" s="87"/>
      <c r="U160" s="86"/>
    </row>
    <row r="161" spans="1:22" s="138" customFormat="1" ht="15" customHeight="1">
      <c r="A161" s="82"/>
      <c r="B161" s="95" t="s">
        <v>135</v>
      </c>
      <c r="C161" s="320" t="s">
        <v>225</v>
      </c>
      <c r="D161" s="320"/>
      <c r="E161" s="320"/>
      <c r="F161" s="320"/>
      <c r="G161" s="320"/>
      <c r="H161" s="320"/>
      <c r="I161" s="320"/>
      <c r="J161" s="320"/>
      <c r="K161" s="320"/>
      <c r="L161" s="320"/>
      <c r="M161" s="320"/>
      <c r="N161" s="320"/>
      <c r="O161" s="320"/>
      <c r="P161" s="82"/>
      <c r="Q161" s="100"/>
      <c r="S161" s="87"/>
      <c r="T161" s="87"/>
      <c r="U161" s="30"/>
      <c r="V161" s="30"/>
    </row>
    <row r="162" spans="1:22" s="138" customFormat="1">
      <c r="A162" s="82"/>
      <c r="B162" s="95"/>
      <c r="C162" s="320"/>
      <c r="D162" s="320"/>
      <c r="E162" s="320"/>
      <c r="F162" s="320"/>
      <c r="G162" s="320"/>
      <c r="H162" s="320"/>
      <c r="I162" s="320"/>
      <c r="J162" s="320"/>
      <c r="K162" s="320"/>
      <c r="L162" s="320"/>
      <c r="M162" s="320"/>
      <c r="N162" s="320"/>
      <c r="O162" s="320"/>
      <c r="P162" s="82"/>
      <c r="Q162" s="100"/>
      <c r="S162" s="87"/>
      <c r="T162" s="87"/>
      <c r="U162" s="86"/>
      <c r="V162" s="30"/>
    </row>
    <row r="163" spans="1:22" s="138" customFormat="1">
      <c r="A163" s="82"/>
      <c r="B163" s="155" t="s">
        <v>6</v>
      </c>
      <c r="C163" s="44"/>
      <c r="D163" s="102"/>
      <c r="E163" s="102"/>
      <c r="F163" s="102"/>
      <c r="G163" s="102"/>
      <c r="H163" s="102"/>
      <c r="I163" s="82"/>
      <c r="J163" s="82"/>
      <c r="K163" s="82"/>
      <c r="L163" s="82"/>
      <c r="M163" s="82"/>
      <c r="N163" s="82"/>
      <c r="O163" s="82"/>
      <c r="P163" s="82"/>
      <c r="Q163" s="100" t="str">
        <f>IF(AND($U$3=1,U163="NG"),"いずれか一つを選択してください/","")</f>
        <v/>
      </c>
      <c r="R163" s="105"/>
      <c r="S163" s="46"/>
      <c r="T163" s="46"/>
      <c r="U163" s="47" t="str">
        <f>IF(C163="","NG","OK")</f>
        <v>NG</v>
      </c>
      <c r="V163" s="30"/>
    </row>
    <row r="164" spans="1:22" s="138" customFormat="1">
      <c r="A164" s="82"/>
      <c r="B164" s="111" t="s">
        <v>7</v>
      </c>
      <c r="C164" s="123" t="s">
        <v>136</v>
      </c>
      <c r="D164" s="113"/>
      <c r="E164" s="109"/>
      <c r="F164" s="109"/>
      <c r="G164" s="109"/>
      <c r="H164" s="109"/>
      <c r="I164" s="108"/>
      <c r="J164" s="108"/>
      <c r="K164" s="108"/>
      <c r="L164" s="108"/>
      <c r="M164" s="108"/>
      <c r="N164" s="160"/>
      <c r="O164" s="82"/>
      <c r="P164" s="82"/>
      <c r="Q164" s="100"/>
      <c r="S164" s="32"/>
      <c r="T164" s="32"/>
      <c r="U164" s="30"/>
      <c r="V164" s="30"/>
    </row>
    <row r="165" spans="1:22" s="138" customFormat="1">
      <c r="A165" s="82"/>
      <c r="B165" s="111" t="s">
        <v>8</v>
      </c>
      <c r="C165" s="123" t="s">
        <v>137</v>
      </c>
      <c r="D165" s="113"/>
      <c r="E165" s="109"/>
      <c r="F165" s="109"/>
      <c r="G165" s="109"/>
      <c r="H165" s="109"/>
      <c r="I165" s="108"/>
      <c r="J165" s="108"/>
      <c r="K165" s="108"/>
      <c r="L165" s="108"/>
      <c r="M165" s="108"/>
      <c r="N165" s="160"/>
      <c r="O165" s="82"/>
      <c r="P165" s="82"/>
      <c r="Q165" s="100"/>
      <c r="S165" s="32"/>
      <c r="T165" s="32"/>
      <c r="U165" s="30"/>
      <c r="V165" s="30"/>
    </row>
    <row r="166" spans="1:22" s="138" customFormat="1">
      <c r="A166" s="82"/>
      <c r="B166" s="111" t="s">
        <v>9</v>
      </c>
      <c r="C166" s="123" t="s">
        <v>138</v>
      </c>
      <c r="D166" s="113"/>
      <c r="E166" s="109"/>
      <c r="F166" s="109"/>
      <c r="G166" s="109"/>
      <c r="H166" s="109"/>
      <c r="I166" s="108"/>
      <c r="J166" s="108"/>
      <c r="K166" s="108"/>
      <c r="L166" s="108"/>
      <c r="M166" s="108"/>
      <c r="N166" s="160"/>
      <c r="O166" s="82"/>
      <c r="P166" s="82"/>
      <c r="Q166" s="100"/>
      <c r="S166" s="32"/>
      <c r="T166" s="32"/>
      <c r="U166" s="30"/>
      <c r="V166" s="30"/>
    </row>
    <row r="167" spans="1:22" s="138" customFormat="1">
      <c r="A167" s="82"/>
      <c r="B167" s="111" t="s">
        <v>10</v>
      </c>
      <c r="C167" s="123" t="s">
        <v>139</v>
      </c>
      <c r="D167" s="113"/>
      <c r="E167" s="109"/>
      <c r="F167" s="109"/>
      <c r="G167" s="109"/>
      <c r="H167" s="109"/>
      <c r="I167" s="108"/>
      <c r="J167" s="108"/>
      <c r="K167" s="108"/>
      <c r="L167" s="108"/>
      <c r="M167" s="108"/>
      <c r="N167" s="160"/>
      <c r="O167" s="82"/>
      <c r="P167" s="82"/>
      <c r="Q167" s="100"/>
      <c r="S167" s="32"/>
      <c r="T167" s="32"/>
      <c r="U167" s="30"/>
      <c r="V167" s="30"/>
    </row>
    <row r="168" spans="1:22" s="138" customFormat="1">
      <c r="A168" s="82"/>
      <c r="B168" s="216" t="s">
        <v>15</v>
      </c>
      <c r="C168" s="82" t="s">
        <v>22</v>
      </c>
      <c r="D168" s="84"/>
      <c r="E168" s="102"/>
      <c r="F168" s="102"/>
      <c r="G168" s="102"/>
      <c r="H168" s="102"/>
      <c r="I168" s="102"/>
      <c r="J168" s="102"/>
      <c r="K168" s="102"/>
      <c r="L168" s="102"/>
      <c r="M168" s="102"/>
      <c r="N168" s="160"/>
      <c r="O168" s="82"/>
      <c r="P168" s="82"/>
      <c r="Q168" s="100"/>
      <c r="S168" s="32"/>
      <c r="T168" s="32"/>
      <c r="U168" s="30"/>
      <c r="V168" s="30"/>
    </row>
    <row r="169" spans="1:22" s="138" customFormat="1" ht="15" customHeight="1">
      <c r="A169" s="82"/>
      <c r="B169" s="217"/>
      <c r="C169" s="120"/>
      <c r="D169" s="281"/>
      <c r="E169" s="282"/>
      <c r="F169" s="282"/>
      <c r="G169" s="282"/>
      <c r="H169" s="282"/>
      <c r="I169" s="282"/>
      <c r="J169" s="282"/>
      <c r="K169" s="282"/>
      <c r="L169" s="282"/>
      <c r="M169" s="282"/>
      <c r="N169" s="283"/>
      <c r="O169" s="82"/>
      <c r="P169" s="82"/>
      <c r="Q169" s="100" t="str">
        <f>IF(U169="NG","その他の具体的な内容を記入してください/","")</f>
        <v/>
      </c>
      <c r="R169" s="105"/>
      <c r="S169" s="70">
        <f>IF(C163&lt;&gt;5,1,"")</f>
        <v>1</v>
      </c>
      <c r="T169" s="46"/>
      <c r="U169" s="47" t="str">
        <f>IF(AND(C163=5,D169=""),"NG","OK")</f>
        <v>OK</v>
      </c>
      <c r="V169" s="30"/>
    </row>
    <row r="170" spans="1:22" s="138" customFormat="1">
      <c r="A170" s="82"/>
      <c r="B170" s="101"/>
      <c r="C170" s="82"/>
      <c r="D170" s="82"/>
      <c r="E170" s="89"/>
      <c r="F170" s="82"/>
      <c r="G170" s="82"/>
      <c r="H170" s="82"/>
      <c r="I170" s="82"/>
      <c r="J170" s="82"/>
      <c r="K170" s="82"/>
      <c r="L170" s="82"/>
      <c r="M170" s="82"/>
      <c r="N170" s="82"/>
      <c r="O170" s="82"/>
      <c r="P170" s="82"/>
      <c r="Q170" s="100"/>
      <c r="S170" s="32"/>
      <c r="T170" s="32"/>
      <c r="U170" s="30"/>
      <c r="V170" s="30"/>
    </row>
    <row r="171" spans="1:22">
      <c r="A171" s="84"/>
      <c r="B171" s="147" t="s">
        <v>5</v>
      </c>
      <c r="P171" s="84"/>
    </row>
    <row r="172" spans="1:22"/>
    <row r="173" spans="1:22"/>
    <row r="174" spans="1:22"/>
    <row r="175" spans="1:22"/>
    <row r="176" spans="1:22"/>
  </sheetData>
  <sheetProtection algorithmName="SHA-512" hashValue="E/MEZI7c7S0jLxqCABwnKkK3PsWqQQMglP3k+Dt01BTPQtwKO95dtt/vDewk7GyhOwDR2NDjA0Embx+gx7UcVw==" saltValue="KTfKKXBwGtYoQfkHoUBzkw==" spinCount="100000" sheet="1" objects="1" scenarios="1"/>
  <mergeCells count="102">
    <mergeCell ref="L52:L53"/>
    <mergeCell ref="J52:J53"/>
    <mergeCell ref="H52:H53"/>
    <mergeCell ref="F52:F53"/>
    <mergeCell ref="G54:G55"/>
    <mergeCell ref="G52:G53"/>
    <mergeCell ref="F54:F55"/>
    <mergeCell ref="N38:O40"/>
    <mergeCell ref="C11:O12"/>
    <mergeCell ref="K20:M20"/>
    <mergeCell ref="F20:H20"/>
    <mergeCell ref="C42:E43"/>
    <mergeCell ref="C31:O37"/>
    <mergeCell ref="C29:E29"/>
    <mergeCell ref="L38:M41"/>
    <mergeCell ref="J38:K41"/>
    <mergeCell ref="H38:I41"/>
    <mergeCell ref="F38:G41"/>
    <mergeCell ref="N41:O41"/>
    <mergeCell ref="H54:H55"/>
    <mergeCell ref="M54:M55"/>
    <mergeCell ref="J54:J55"/>
    <mergeCell ref="L54:L55"/>
    <mergeCell ref="C5:O6"/>
    <mergeCell ref="E26:N26"/>
    <mergeCell ref="D23:N24"/>
    <mergeCell ref="D21:N22"/>
    <mergeCell ref="D17:N19"/>
    <mergeCell ref="C55:E55"/>
    <mergeCell ref="B25:B26"/>
    <mergeCell ref="B21:B22"/>
    <mergeCell ref="B23:B24"/>
    <mergeCell ref="B17:B20"/>
    <mergeCell ref="C44:E45"/>
    <mergeCell ref="C46:E47"/>
    <mergeCell ref="C48:E49"/>
    <mergeCell ref="C50:E51"/>
    <mergeCell ref="C52:E54"/>
    <mergeCell ref="O54:O55"/>
    <mergeCell ref="O52:O53"/>
    <mergeCell ref="M52:M53"/>
    <mergeCell ref="K52:K53"/>
    <mergeCell ref="I52:I53"/>
    <mergeCell ref="N54:N55"/>
    <mergeCell ref="N52:N53"/>
    <mergeCell ref="I54:I55"/>
    <mergeCell ref="K54:K55"/>
    <mergeCell ref="K79:O80"/>
    <mergeCell ref="K78:O78"/>
    <mergeCell ref="B56:O60"/>
    <mergeCell ref="I64:O64"/>
    <mergeCell ref="I65:O65"/>
    <mergeCell ref="I66:O66"/>
    <mergeCell ref="I67:O67"/>
    <mergeCell ref="I68:O68"/>
    <mergeCell ref="C70:O72"/>
    <mergeCell ref="B62:O63"/>
    <mergeCell ref="K73:O73"/>
    <mergeCell ref="K74:O74"/>
    <mergeCell ref="K75:O75"/>
    <mergeCell ref="K76:O76"/>
    <mergeCell ref="K77:O77"/>
    <mergeCell ref="C161:O162"/>
    <mergeCell ref="D169:N169"/>
    <mergeCell ref="B120:B121"/>
    <mergeCell ref="E121:N121"/>
    <mergeCell ref="C114:O116"/>
    <mergeCell ref="C82:O83"/>
    <mergeCell ref="D86:M86"/>
    <mergeCell ref="B87:B88"/>
    <mergeCell ref="D80:J80"/>
    <mergeCell ref="E88:N88"/>
    <mergeCell ref="C90:O92"/>
    <mergeCell ref="D94:N95"/>
    <mergeCell ref="B94:B95"/>
    <mergeCell ref="B103:B104"/>
    <mergeCell ref="B106:O106"/>
    <mergeCell ref="B107:O107"/>
    <mergeCell ref="D96:N96"/>
    <mergeCell ref="D97:N97"/>
    <mergeCell ref="D98:N98"/>
    <mergeCell ref="E104:N104"/>
    <mergeCell ref="C109:O110"/>
    <mergeCell ref="C112:D112"/>
    <mergeCell ref="D118:N118"/>
    <mergeCell ref="D119:N119"/>
    <mergeCell ref="C149:O150"/>
    <mergeCell ref="B156:B157"/>
    <mergeCell ref="C137:O141"/>
    <mergeCell ref="C123:O125"/>
    <mergeCell ref="C126:O131"/>
    <mergeCell ref="B132:N135"/>
    <mergeCell ref="E157:N157"/>
    <mergeCell ref="D152:N152"/>
    <mergeCell ref="D153:N153"/>
    <mergeCell ref="D154:N154"/>
    <mergeCell ref="D155:N155"/>
    <mergeCell ref="E147:N147"/>
    <mergeCell ref="B146:B147"/>
    <mergeCell ref="D143:N143"/>
    <mergeCell ref="D144:N144"/>
    <mergeCell ref="D145:N145"/>
  </mergeCells>
  <phoneticPr fontId="2"/>
  <conditionalFormatting sqref="A1:P172">
    <cfRule type="expression" dxfId="81" priority="9">
      <formula>$S$3=1</formula>
    </cfRule>
  </conditionalFormatting>
  <conditionalFormatting sqref="A11:P69">
    <cfRule type="expression" dxfId="80" priority="21">
      <formula>$C$7=2</formula>
    </cfRule>
  </conditionalFormatting>
  <conditionalFormatting sqref="B28:P30">
    <cfRule type="expression" dxfId="79" priority="7">
      <formula>$S$28=1</formula>
    </cfRule>
  </conditionalFormatting>
  <conditionalFormatting sqref="B62:P69">
    <cfRule type="expression" dxfId="78" priority="2">
      <formula>SUM($S$65:$S$68)=4</formula>
    </cfRule>
  </conditionalFormatting>
  <conditionalFormatting sqref="B90:P108 B109:C109 P109:P110 B110 B111:P111 B112:C112 E112:P112 B113:P122">
    <cfRule type="expression" dxfId="77" priority="1">
      <formula>$S$90=1</formula>
    </cfRule>
  </conditionalFormatting>
  <conditionalFormatting sqref="C55">
    <cfRule type="expression" dxfId="76" priority="18">
      <formula>$S$55=1</formula>
    </cfRule>
  </conditionalFormatting>
  <conditionalFormatting sqref="D80">
    <cfRule type="expression" dxfId="75" priority="17">
      <formula>$S$80=1</formula>
    </cfRule>
  </conditionalFormatting>
  <conditionalFormatting sqref="D169">
    <cfRule type="expression" dxfId="74" priority="10">
      <formula>$S$169=1</formula>
    </cfRule>
  </conditionalFormatting>
  <conditionalFormatting sqref="E26">
    <cfRule type="expression" dxfId="73" priority="20">
      <formula>$S$26=1</formula>
    </cfRule>
  </conditionalFormatting>
  <conditionalFormatting sqref="E88">
    <cfRule type="expression" dxfId="72" priority="16">
      <formula>$S$88=1</formula>
    </cfRule>
  </conditionalFormatting>
  <conditionalFormatting sqref="E104">
    <cfRule type="expression" dxfId="71" priority="15">
      <formula>$S$104=1</formula>
    </cfRule>
  </conditionalFormatting>
  <conditionalFormatting sqref="E121">
    <cfRule type="expression" dxfId="70" priority="13">
      <formula>$S$121=1</formula>
    </cfRule>
    <cfRule type="expression" dxfId="69" priority="14">
      <formula>$S$106=1</formula>
    </cfRule>
  </conditionalFormatting>
  <conditionalFormatting sqref="E147">
    <cfRule type="expression" dxfId="68" priority="12">
      <formula>$S$147=1</formula>
    </cfRule>
  </conditionalFormatting>
  <conditionalFormatting sqref="E157">
    <cfRule type="expression" dxfId="67" priority="11">
      <formula>$S$157=1</formula>
    </cfRule>
  </conditionalFormatting>
  <conditionalFormatting sqref="F20 K20">
    <cfRule type="expression" dxfId="66" priority="8">
      <formula>$S$20=1</formula>
    </cfRule>
  </conditionalFormatting>
  <conditionalFormatting sqref="I65">
    <cfRule type="expression" dxfId="65" priority="6">
      <formula>$S$65=1</formula>
    </cfRule>
  </conditionalFormatting>
  <conditionalFormatting sqref="I66">
    <cfRule type="expression" dxfId="64" priority="5">
      <formula>$S$66=1</formula>
    </cfRule>
  </conditionalFormatting>
  <conditionalFormatting sqref="I67">
    <cfRule type="expression" dxfId="63" priority="4">
      <formula>$S$67=1</formula>
    </cfRule>
  </conditionalFormatting>
  <conditionalFormatting sqref="I68">
    <cfRule type="expression" dxfId="62" priority="3">
      <formula>$S$68=1</formula>
    </cfRule>
  </conditionalFormatting>
  <conditionalFormatting sqref="N41">
    <cfRule type="expression" dxfId="61" priority="19">
      <formula>$S$41=1</formula>
    </cfRule>
  </conditionalFormatting>
  <dataValidations count="3">
    <dataValidation type="list" allowBlank="1" showInputMessage="1" showErrorMessage="1" sqref="B21 B96:B103 B23 B25 B14:B17 B152:B156 B85:B87 B94 B118:B121 B143:B146" xr:uid="{7FCFFE73-2283-4B08-8B68-A900C4F62357}">
      <formula1>"○,　"</formula1>
    </dataValidation>
    <dataValidation type="list" allowBlank="1" showInputMessage="1" showErrorMessage="1" sqref="C163" xr:uid="{2C81CB78-94BA-44CC-B992-189A4B4A93EB}">
      <formula1>"1,2,3,4,5"</formula1>
    </dataValidation>
    <dataValidation type="list" allowBlank="1" showInputMessage="1" showErrorMessage="1" sqref="C7" xr:uid="{A89FB3FF-B8E1-4E47-95B1-7083D35064C4}">
      <formula1>"1,2"</formula1>
    </dataValidation>
  </dataValidations>
  <hyperlinks>
    <hyperlink ref="B171" location="基本情報!A1" display="⇒基本情報へ戻る" xr:uid="{3612F594-E8CD-435D-8269-38BFBDDC7912}"/>
  </hyperlinks>
  <pageMargins left="0.7" right="0.7" top="0.75" bottom="0.75" header="0.3" footer="0.3"/>
  <pageSetup paperSize="9" orientation="portrait" r:id="rId1"/>
  <ignoredErrors>
    <ignoredError sqref="C14:C1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DEBB2-5FCF-40BE-87B5-CCF1A85DDE6B}">
  <dimension ref="A1:V466"/>
  <sheetViews>
    <sheetView topLeftCell="A4" zoomScaleNormal="100" workbookViewId="0">
      <selection activeCell="A4" sqref="A4"/>
    </sheetView>
  </sheetViews>
  <sheetFormatPr defaultColWidth="0" defaultRowHeight="15.75" zeroHeight="1"/>
  <cols>
    <col min="1" max="1" width="3.625" style="89" customWidth="1"/>
    <col min="2" max="2" width="10" style="89" customWidth="1"/>
    <col min="3" max="4" width="5.625" style="89" customWidth="1"/>
    <col min="5" max="5" width="6" style="89" customWidth="1"/>
    <col min="6" max="6" width="7.125" style="89" customWidth="1"/>
    <col min="7" max="7" width="5.625" style="89" customWidth="1"/>
    <col min="8" max="8" width="7.125" style="89" customWidth="1"/>
    <col min="9" max="9" width="6.875" style="89" customWidth="1"/>
    <col min="10" max="10" width="7.125" style="89" customWidth="1"/>
    <col min="11" max="11" width="5.625" style="89" customWidth="1"/>
    <col min="12" max="12" width="7.125" style="89" customWidth="1"/>
    <col min="13" max="13" width="5.625" style="89" customWidth="1"/>
    <col min="14" max="14" width="21.75" style="89" customWidth="1"/>
    <col min="15" max="15" width="13.75" style="89" customWidth="1"/>
    <col min="16" max="16" width="3.625" style="89" customWidth="1"/>
    <col min="17" max="17" width="68.125" style="100" customWidth="1"/>
    <col min="18" max="18" width="8.75" style="84" hidden="1" customWidth="1"/>
    <col min="19" max="20" width="7.25" style="32" hidden="1" customWidth="1"/>
    <col min="21" max="21" width="9.625" style="30" hidden="1" customWidth="1"/>
    <col min="22" max="22" width="0" style="30" hidden="1" customWidth="1"/>
    <col min="23" max="16384" width="8.75" style="84" hidden="1"/>
  </cols>
  <sheetData>
    <row r="1" spans="1:22">
      <c r="A1" s="82"/>
      <c r="B1" s="82"/>
      <c r="C1" s="82"/>
      <c r="D1" s="82"/>
      <c r="E1" s="82"/>
      <c r="F1" s="82"/>
      <c r="G1" s="82"/>
      <c r="H1" s="82"/>
      <c r="I1" s="82"/>
      <c r="J1" s="82"/>
      <c r="K1" s="82"/>
      <c r="L1" s="82"/>
      <c r="M1" s="82"/>
      <c r="N1" s="82"/>
      <c r="O1" s="82"/>
      <c r="P1" s="82"/>
      <c r="S1" s="85" t="s">
        <v>96</v>
      </c>
      <c r="T1" s="85"/>
      <c r="V1" s="86"/>
    </row>
    <row r="2" spans="1:22">
      <c r="A2" s="82"/>
      <c r="B2" s="101" t="s">
        <v>806</v>
      </c>
      <c r="C2" s="82"/>
      <c r="D2" s="82"/>
      <c r="F2" s="82"/>
      <c r="G2" s="82"/>
      <c r="H2" s="82"/>
      <c r="I2" s="82"/>
      <c r="J2" s="82"/>
      <c r="K2" s="82"/>
      <c r="L2" s="82"/>
      <c r="M2" s="82"/>
      <c r="N2" s="82"/>
      <c r="O2" s="82"/>
      <c r="S2" s="87" t="s">
        <v>97</v>
      </c>
      <c r="T2" s="87"/>
      <c r="U2" s="86" t="s">
        <v>98</v>
      </c>
    </row>
    <row r="3" spans="1:22">
      <c r="A3" s="82"/>
      <c r="B3" s="148" t="s">
        <v>317</v>
      </c>
      <c r="C3" s="149"/>
      <c r="D3" s="149"/>
      <c r="E3" s="149"/>
      <c r="F3" s="149"/>
      <c r="G3" s="149"/>
      <c r="H3" s="149"/>
      <c r="I3" s="149"/>
      <c r="J3" s="102"/>
      <c r="K3" s="102"/>
      <c r="L3" s="102"/>
      <c r="M3" s="102"/>
      <c r="N3" s="102"/>
      <c r="O3" s="102"/>
      <c r="S3" s="133">
        <f>IF('問1 【貴社の事業形態】'!B24&lt;&gt;"○",1,"")</f>
        <v>1</v>
      </c>
      <c r="T3" s="87"/>
      <c r="U3" s="70" t="str">
        <f>IF(COUNTIF('問1 【貴社の事業形態】'!B24,"○")&gt;=1,1,"")</f>
        <v/>
      </c>
    </row>
    <row r="4" spans="1:22">
      <c r="A4" s="82"/>
      <c r="B4" s="95"/>
      <c r="C4" s="102"/>
      <c r="D4" s="102"/>
      <c r="E4" s="102"/>
      <c r="F4" s="102"/>
      <c r="G4" s="102"/>
      <c r="H4" s="102"/>
      <c r="I4" s="102"/>
      <c r="J4" s="102"/>
      <c r="K4" s="102"/>
      <c r="L4" s="102"/>
      <c r="M4" s="102"/>
      <c r="N4" s="102"/>
      <c r="O4" s="102"/>
      <c r="S4" s="87"/>
      <c r="T4" s="87"/>
      <c r="U4" s="31"/>
    </row>
    <row r="5" spans="1:22" ht="15" customHeight="1">
      <c r="A5" s="82"/>
      <c r="B5" s="95" t="s">
        <v>42</v>
      </c>
      <c r="C5" s="293" t="s">
        <v>333</v>
      </c>
      <c r="D5" s="293"/>
      <c r="E5" s="293"/>
      <c r="F5" s="293"/>
      <c r="G5" s="293"/>
      <c r="H5" s="293"/>
      <c r="I5" s="293"/>
      <c r="J5" s="293"/>
      <c r="K5" s="293"/>
      <c r="L5" s="293"/>
      <c r="M5" s="293"/>
      <c r="N5" s="293"/>
      <c r="O5" s="293"/>
      <c r="S5" s="87"/>
      <c r="T5" s="87"/>
      <c r="U5" s="86"/>
    </row>
    <row r="6" spans="1:22">
      <c r="A6" s="82"/>
      <c r="B6" s="150" t="s">
        <v>6</v>
      </c>
      <c r="C6" s="97"/>
      <c r="D6" s="97"/>
      <c r="E6" s="97"/>
      <c r="F6" s="97"/>
      <c r="G6" s="97"/>
      <c r="H6" s="97"/>
      <c r="I6" s="97"/>
      <c r="J6" s="97"/>
      <c r="K6" s="97"/>
      <c r="L6" s="97"/>
      <c r="M6" s="97"/>
      <c r="N6" s="97"/>
      <c r="O6" s="97"/>
      <c r="Q6" s="100" t="str">
        <f>IF(AND($U$3=1,U6="NG"),"いずれか一つ以上選択してください/","")</f>
        <v/>
      </c>
      <c r="R6" s="105"/>
      <c r="S6" s="46"/>
      <c r="T6" s="46"/>
      <c r="U6" s="47" t="str">
        <f>IF(COUNTIF(B7:B15,"○")=0,"NG","OK")</f>
        <v>NG</v>
      </c>
    </row>
    <row r="7" spans="1:22">
      <c r="A7" s="82"/>
      <c r="B7" s="48"/>
      <c r="C7" s="111" t="s">
        <v>7</v>
      </c>
      <c r="D7" s="108" t="s">
        <v>142</v>
      </c>
      <c r="E7" s="108"/>
      <c r="F7" s="146"/>
      <c r="G7" s="146"/>
      <c r="H7" s="146"/>
      <c r="I7" s="146"/>
      <c r="J7" s="146"/>
      <c r="K7" s="146"/>
      <c r="L7" s="146"/>
      <c r="M7" s="146"/>
      <c r="N7" s="151"/>
      <c r="O7" s="97"/>
      <c r="Q7" s="152"/>
    </row>
    <row r="8" spans="1:22">
      <c r="A8" s="82"/>
      <c r="B8" s="48"/>
      <c r="C8" s="111" t="s">
        <v>8</v>
      </c>
      <c r="D8" s="108" t="s">
        <v>143</v>
      </c>
      <c r="E8" s="108"/>
      <c r="F8" s="146"/>
      <c r="G8" s="146"/>
      <c r="H8" s="146"/>
      <c r="I8" s="146"/>
      <c r="J8" s="146"/>
      <c r="K8" s="146"/>
      <c r="L8" s="146"/>
      <c r="M8" s="146"/>
      <c r="N8" s="151"/>
      <c r="O8" s="97"/>
      <c r="Q8" s="152"/>
    </row>
    <row r="9" spans="1:22">
      <c r="A9" s="82"/>
      <c r="B9" s="48"/>
      <c r="C9" s="111" t="s">
        <v>9</v>
      </c>
      <c r="D9" s="108" t="s">
        <v>144</v>
      </c>
      <c r="E9" s="108"/>
      <c r="F9" s="146"/>
      <c r="G9" s="146"/>
      <c r="H9" s="146"/>
      <c r="I9" s="146"/>
      <c r="J9" s="146"/>
      <c r="K9" s="146"/>
      <c r="L9" s="146"/>
      <c r="M9" s="146"/>
      <c r="N9" s="151"/>
      <c r="O9" s="97"/>
      <c r="Q9" s="152"/>
    </row>
    <row r="10" spans="1:22">
      <c r="A10" s="82"/>
      <c r="B10" s="48"/>
      <c r="C10" s="111" t="s">
        <v>10</v>
      </c>
      <c r="D10" s="108" t="s">
        <v>145</v>
      </c>
      <c r="E10" s="108"/>
      <c r="F10" s="146"/>
      <c r="G10" s="146"/>
      <c r="H10" s="146"/>
      <c r="I10" s="146"/>
      <c r="J10" s="146"/>
      <c r="K10" s="146"/>
      <c r="L10" s="146"/>
      <c r="M10" s="146"/>
      <c r="N10" s="151"/>
      <c r="O10" s="97"/>
      <c r="Q10" s="152"/>
    </row>
    <row r="11" spans="1:22">
      <c r="A11" s="82"/>
      <c r="B11" s="48"/>
      <c r="C11" s="111" t="s">
        <v>11</v>
      </c>
      <c r="D11" s="108" t="s">
        <v>146</v>
      </c>
      <c r="E11" s="108"/>
      <c r="F11" s="146"/>
      <c r="G11" s="146"/>
      <c r="H11" s="146"/>
      <c r="I11" s="146"/>
      <c r="J11" s="146"/>
      <c r="K11" s="146"/>
      <c r="L11" s="146"/>
      <c r="M11" s="146"/>
      <c r="N11" s="151"/>
      <c r="O11" s="97"/>
      <c r="Q11" s="152"/>
    </row>
    <row r="12" spans="1:22">
      <c r="A12" s="82"/>
      <c r="B12" s="48"/>
      <c r="C12" s="111" t="s">
        <v>12</v>
      </c>
      <c r="D12" s="108" t="s">
        <v>147</v>
      </c>
      <c r="E12" s="108"/>
      <c r="F12" s="146"/>
      <c r="G12" s="146"/>
      <c r="H12" s="146"/>
      <c r="I12" s="146"/>
      <c r="J12" s="146"/>
      <c r="K12" s="146"/>
      <c r="L12" s="146"/>
      <c r="M12" s="146"/>
      <c r="N12" s="151"/>
      <c r="O12" s="97"/>
      <c r="Q12" s="152"/>
    </row>
    <row r="13" spans="1:22">
      <c r="A13" s="82"/>
      <c r="B13" s="48"/>
      <c r="C13" s="111" t="s">
        <v>13</v>
      </c>
      <c r="D13" s="108" t="s">
        <v>148</v>
      </c>
      <c r="E13" s="108"/>
      <c r="F13" s="146"/>
      <c r="G13" s="146"/>
      <c r="H13" s="146"/>
      <c r="I13" s="146"/>
      <c r="J13" s="146"/>
      <c r="K13" s="146"/>
      <c r="L13" s="146"/>
      <c r="M13" s="146"/>
      <c r="N13" s="151"/>
      <c r="O13" s="97"/>
      <c r="Q13" s="152"/>
    </row>
    <row r="14" spans="1:22">
      <c r="A14" s="82"/>
      <c r="B14" s="279"/>
      <c r="C14" s="106" t="s">
        <v>14</v>
      </c>
      <c r="D14" s="115" t="s">
        <v>25</v>
      </c>
      <c r="E14" s="108"/>
      <c r="F14" s="108"/>
      <c r="G14" s="108"/>
      <c r="H14" s="108"/>
      <c r="I14" s="108"/>
      <c r="J14" s="109"/>
      <c r="K14" s="109"/>
      <c r="L14" s="109"/>
      <c r="M14" s="109"/>
      <c r="N14" s="118"/>
      <c r="O14" s="97"/>
      <c r="Q14" s="152"/>
    </row>
    <row r="15" spans="1:22">
      <c r="A15" s="82"/>
      <c r="B15" s="279"/>
      <c r="C15" s="153"/>
      <c r="D15" s="120"/>
      <c r="E15" s="306"/>
      <c r="F15" s="307"/>
      <c r="G15" s="307"/>
      <c r="H15" s="307"/>
      <c r="I15" s="307"/>
      <c r="J15" s="307"/>
      <c r="K15" s="307"/>
      <c r="L15" s="307"/>
      <c r="M15" s="307"/>
      <c r="N15" s="308"/>
      <c r="O15" s="97"/>
      <c r="Q15" s="100" t="str">
        <f>IF(AND($U$3=1,U15="NG"),"その他の具体的な内容を記入してください/","")</f>
        <v/>
      </c>
      <c r="R15" s="105"/>
      <c r="S15" s="70">
        <f>IF(B14&lt;&gt;"○",1,"")</f>
        <v>1</v>
      </c>
      <c r="T15" s="46"/>
      <c r="U15" s="47" t="str">
        <f>IF(AND(B14="○",E15=""),"NG","OK")</f>
        <v>OK</v>
      </c>
    </row>
    <row r="16" spans="1:22">
      <c r="A16" s="82"/>
      <c r="B16" s="82"/>
      <c r="C16" s="82"/>
      <c r="D16" s="82"/>
      <c r="E16" s="82"/>
      <c r="F16" s="82"/>
      <c r="G16" s="82"/>
      <c r="H16" s="82"/>
      <c r="I16" s="82"/>
      <c r="J16" s="82"/>
      <c r="K16" s="82"/>
      <c r="L16" s="82"/>
      <c r="M16" s="82"/>
      <c r="N16" s="82"/>
      <c r="O16" s="102"/>
    </row>
    <row r="17" spans="1:22">
      <c r="B17" s="95" t="s">
        <v>61</v>
      </c>
      <c r="C17" s="296" t="s">
        <v>149</v>
      </c>
      <c r="D17" s="296"/>
      <c r="E17" s="296"/>
      <c r="F17" s="296"/>
      <c r="G17" s="296"/>
      <c r="H17" s="296"/>
      <c r="I17" s="296"/>
      <c r="J17" s="296"/>
      <c r="K17" s="296"/>
      <c r="L17" s="296"/>
      <c r="M17" s="296"/>
      <c r="N17" s="296"/>
      <c r="O17" s="296"/>
      <c r="P17" s="84"/>
      <c r="S17" s="33"/>
      <c r="T17" s="33"/>
      <c r="U17" s="31"/>
      <c r="V17" s="31"/>
    </row>
    <row r="18" spans="1:22">
      <c r="C18" s="296"/>
      <c r="D18" s="296"/>
      <c r="E18" s="296"/>
      <c r="F18" s="296"/>
      <c r="G18" s="296"/>
      <c r="H18" s="296"/>
      <c r="I18" s="296"/>
      <c r="J18" s="296"/>
      <c r="K18" s="296"/>
      <c r="L18" s="296"/>
      <c r="M18" s="296"/>
      <c r="N18" s="296"/>
      <c r="O18" s="296"/>
      <c r="P18" s="84"/>
      <c r="S18" s="33"/>
      <c r="T18" s="33"/>
      <c r="U18" s="31"/>
      <c r="V18" s="31"/>
    </row>
    <row r="19" spans="1:22">
      <c r="C19" s="296"/>
      <c r="D19" s="296"/>
      <c r="E19" s="296"/>
      <c r="F19" s="296"/>
      <c r="G19" s="296"/>
      <c r="H19" s="296"/>
      <c r="I19" s="296"/>
      <c r="J19" s="296"/>
      <c r="K19" s="296"/>
      <c r="L19" s="296"/>
      <c r="M19" s="296"/>
      <c r="N19" s="296"/>
      <c r="O19" s="296"/>
      <c r="P19" s="84"/>
      <c r="S19" s="33"/>
      <c r="T19" s="33"/>
      <c r="U19" s="31"/>
      <c r="V19" s="31"/>
    </row>
    <row r="20" spans="1:22" ht="15" customHeight="1">
      <c r="C20" s="299" t="s">
        <v>150</v>
      </c>
      <c r="D20" s="299"/>
      <c r="E20" s="299"/>
      <c r="F20" s="299"/>
      <c r="G20" s="299"/>
      <c r="H20" s="299"/>
      <c r="I20" s="299"/>
      <c r="J20" s="299"/>
      <c r="K20" s="299"/>
      <c r="L20" s="299"/>
      <c r="M20" s="299"/>
      <c r="N20" s="299"/>
      <c r="O20" s="299"/>
      <c r="P20" s="84"/>
      <c r="S20" s="33"/>
      <c r="T20" s="33"/>
      <c r="U20" s="31"/>
      <c r="V20" s="31"/>
    </row>
    <row r="21" spans="1:22" ht="15" customHeight="1">
      <c r="C21" s="299"/>
      <c r="D21" s="299"/>
      <c r="E21" s="299"/>
      <c r="F21" s="299"/>
      <c r="G21" s="299"/>
      <c r="H21" s="299"/>
      <c r="I21" s="299"/>
      <c r="J21" s="299"/>
      <c r="K21" s="299"/>
      <c r="L21" s="299"/>
      <c r="M21" s="299"/>
      <c r="N21" s="299"/>
      <c r="O21" s="299"/>
      <c r="P21" s="84"/>
      <c r="S21" s="33"/>
      <c r="T21" s="33"/>
      <c r="U21" s="31"/>
      <c r="V21" s="31"/>
    </row>
    <row r="22" spans="1:22" ht="15" customHeight="1">
      <c r="C22" s="299"/>
      <c r="D22" s="299"/>
      <c r="E22" s="299"/>
      <c r="F22" s="299"/>
      <c r="G22" s="299"/>
      <c r="H22" s="299"/>
      <c r="I22" s="299"/>
      <c r="J22" s="299"/>
      <c r="K22" s="299"/>
      <c r="L22" s="299"/>
      <c r="M22" s="299"/>
      <c r="N22" s="299"/>
      <c r="O22" s="299"/>
      <c r="P22" s="84"/>
      <c r="S22" s="33"/>
      <c r="T22" s="33"/>
      <c r="U22" s="31"/>
      <c r="V22" s="31"/>
    </row>
    <row r="23" spans="1:22" ht="15" customHeight="1">
      <c r="C23" s="299"/>
      <c r="D23" s="299"/>
      <c r="E23" s="299"/>
      <c r="F23" s="299"/>
      <c r="G23" s="299"/>
      <c r="H23" s="299"/>
      <c r="I23" s="299"/>
      <c r="J23" s="299"/>
      <c r="K23" s="299"/>
      <c r="L23" s="299"/>
      <c r="M23" s="299"/>
      <c r="N23" s="299"/>
      <c r="O23" s="299"/>
      <c r="P23" s="84"/>
      <c r="S23" s="33"/>
      <c r="T23" s="33"/>
      <c r="U23" s="31"/>
      <c r="V23" s="31"/>
    </row>
    <row r="24" spans="1:22" ht="15" customHeight="1">
      <c r="C24" s="299"/>
      <c r="D24" s="299"/>
      <c r="E24" s="299"/>
      <c r="F24" s="299"/>
      <c r="G24" s="299"/>
      <c r="H24" s="299"/>
      <c r="I24" s="299"/>
      <c r="J24" s="299"/>
      <c r="K24" s="299"/>
      <c r="L24" s="299"/>
      <c r="M24" s="299"/>
      <c r="N24" s="299"/>
      <c r="O24" s="299"/>
      <c r="P24" s="84"/>
      <c r="S24" s="33"/>
      <c r="T24" s="33"/>
      <c r="U24" s="31"/>
      <c r="V24" s="31"/>
    </row>
    <row r="25" spans="1:22">
      <c r="B25" s="300"/>
      <c r="C25" s="301"/>
      <c r="D25" s="301"/>
      <c r="E25" s="301"/>
      <c r="F25" s="301"/>
      <c r="G25" s="301"/>
      <c r="H25" s="301"/>
      <c r="I25" s="301"/>
      <c r="J25" s="301"/>
      <c r="K25" s="301"/>
      <c r="L25" s="301"/>
      <c r="M25" s="301"/>
      <c r="N25" s="302"/>
      <c r="Q25" s="100" t="str">
        <f>IF(AND($U$3=1,U25="NG"),"具体的な内容を記入してください/","")</f>
        <v/>
      </c>
      <c r="U25" s="47" t="str">
        <f>IF(AND('問1 【貴社の事業形態】'!B24&lt;&gt;"",B25=""),"NG","OK")</f>
        <v>OK</v>
      </c>
      <c r="V25" s="31"/>
    </row>
    <row r="26" spans="1:22" ht="15" customHeight="1">
      <c r="B26" s="303"/>
      <c r="C26" s="304"/>
      <c r="D26" s="304"/>
      <c r="E26" s="304"/>
      <c r="F26" s="304"/>
      <c r="G26" s="304"/>
      <c r="H26" s="304"/>
      <c r="I26" s="304"/>
      <c r="J26" s="304"/>
      <c r="K26" s="304"/>
      <c r="L26" s="304"/>
      <c r="M26" s="304"/>
      <c r="N26" s="305"/>
      <c r="O26" s="154"/>
      <c r="P26" s="84"/>
      <c r="S26" s="33"/>
      <c r="T26" s="33"/>
      <c r="U26" s="31"/>
      <c r="V26" s="31"/>
    </row>
    <row r="27" spans="1:22" ht="15" customHeight="1">
      <c r="B27" s="303"/>
      <c r="C27" s="304"/>
      <c r="D27" s="304"/>
      <c r="E27" s="304"/>
      <c r="F27" s="304"/>
      <c r="G27" s="304"/>
      <c r="H27" s="304"/>
      <c r="I27" s="304"/>
      <c r="J27" s="304"/>
      <c r="K27" s="304"/>
      <c r="L27" s="304"/>
      <c r="M27" s="304"/>
      <c r="N27" s="305"/>
      <c r="O27" s="154"/>
      <c r="P27" s="84"/>
      <c r="S27" s="33"/>
      <c r="T27" s="33"/>
      <c r="U27" s="31"/>
      <c r="V27" s="31"/>
    </row>
    <row r="28" spans="1:22" ht="15" customHeight="1">
      <c r="B28" s="306"/>
      <c r="C28" s="307"/>
      <c r="D28" s="307"/>
      <c r="E28" s="307"/>
      <c r="F28" s="307"/>
      <c r="G28" s="307"/>
      <c r="H28" s="307"/>
      <c r="I28" s="307"/>
      <c r="J28" s="307"/>
      <c r="K28" s="307"/>
      <c r="L28" s="307"/>
      <c r="M28" s="307"/>
      <c r="N28" s="308"/>
      <c r="O28" s="154"/>
      <c r="P28" s="84"/>
    </row>
    <row r="29" spans="1:22">
      <c r="B29" s="95"/>
      <c r="C29" s="102"/>
      <c r="D29" s="102"/>
      <c r="E29" s="102"/>
      <c r="F29" s="102"/>
      <c r="G29" s="102"/>
      <c r="H29" s="102"/>
      <c r="I29" s="102"/>
      <c r="J29" s="102"/>
      <c r="K29" s="102"/>
      <c r="L29" s="102"/>
      <c r="M29" s="102"/>
      <c r="N29" s="102"/>
      <c r="O29" s="102"/>
      <c r="S29" s="33"/>
      <c r="T29" s="33"/>
      <c r="U29" s="31"/>
      <c r="V29" s="31"/>
    </row>
    <row r="30" spans="1:22" ht="15" customHeight="1">
      <c r="A30" s="82"/>
      <c r="B30" s="95" t="s">
        <v>62</v>
      </c>
      <c r="C30" s="296" t="s">
        <v>334</v>
      </c>
      <c r="D30" s="296"/>
      <c r="E30" s="296"/>
      <c r="F30" s="296"/>
      <c r="G30" s="296"/>
      <c r="H30" s="296"/>
      <c r="I30" s="296"/>
      <c r="J30" s="296"/>
      <c r="K30" s="296"/>
      <c r="L30" s="296"/>
      <c r="M30" s="296"/>
      <c r="N30" s="296"/>
      <c r="O30" s="296"/>
      <c r="P30" s="84"/>
      <c r="S30" s="33"/>
      <c r="T30" s="33"/>
      <c r="U30" s="31"/>
      <c r="V30" s="31"/>
    </row>
    <row r="31" spans="1:22" ht="15" customHeight="1">
      <c r="B31" s="95"/>
      <c r="C31" s="296"/>
      <c r="D31" s="296"/>
      <c r="E31" s="296"/>
      <c r="F31" s="296"/>
      <c r="G31" s="296"/>
      <c r="H31" s="296"/>
      <c r="I31" s="296"/>
      <c r="J31" s="296"/>
      <c r="K31" s="296"/>
      <c r="L31" s="296"/>
      <c r="M31" s="296"/>
      <c r="N31" s="296"/>
      <c r="O31" s="296"/>
      <c r="P31" s="84"/>
      <c r="S31" s="33"/>
      <c r="T31" s="33"/>
      <c r="U31" s="31"/>
      <c r="V31" s="31"/>
    </row>
    <row r="32" spans="1:22" ht="15" customHeight="1">
      <c r="B32" s="155" t="s">
        <v>6</v>
      </c>
      <c r="C32" s="102"/>
      <c r="D32" s="102"/>
      <c r="E32" s="102"/>
      <c r="F32" s="102"/>
      <c r="G32" s="102"/>
      <c r="H32" s="102"/>
      <c r="I32" s="102"/>
      <c r="J32" s="102"/>
      <c r="K32" s="102"/>
      <c r="L32" s="102"/>
      <c r="M32" s="102"/>
      <c r="N32" s="102"/>
      <c r="P32" s="84"/>
      <c r="Q32" s="100" t="str">
        <f>IF(AND($U$3=1,U32="NG"),"いずれか一つ以上選択してください/","")</f>
        <v/>
      </c>
      <c r="R32" s="105"/>
      <c r="S32" s="46"/>
      <c r="T32" s="46"/>
      <c r="U32" s="47" t="str">
        <f>IF(COUNTIF(B33:B42,"○")=0,"NG","OK")</f>
        <v>NG</v>
      </c>
      <c r="V32" s="31"/>
    </row>
    <row r="33" spans="1:22" ht="15" customHeight="1">
      <c r="B33" s="43"/>
      <c r="C33" s="111" t="s">
        <v>7</v>
      </c>
      <c r="D33" s="116" t="s">
        <v>152</v>
      </c>
      <c r="E33" s="116"/>
      <c r="F33" s="156"/>
      <c r="G33" s="156"/>
      <c r="H33" s="156"/>
      <c r="I33" s="156"/>
      <c r="J33" s="156"/>
      <c r="K33" s="156"/>
      <c r="L33" s="156"/>
      <c r="M33" s="156"/>
      <c r="N33" s="118"/>
      <c r="P33" s="84"/>
      <c r="S33" s="33"/>
      <c r="T33" s="33"/>
      <c r="U33" s="31"/>
      <c r="V33" s="31"/>
    </row>
    <row r="34" spans="1:22" ht="15" customHeight="1">
      <c r="B34" s="43"/>
      <c r="C34" s="106" t="s">
        <v>8</v>
      </c>
      <c r="D34" s="115" t="s">
        <v>153</v>
      </c>
      <c r="E34" s="115"/>
      <c r="F34" s="115"/>
      <c r="G34" s="115"/>
      <c r="H34" s="115"/>
      <c r="I34" s="115"/>
      <c r="J34" s="115"/>
      <c r="K34" s="115"/>
      <c r="L34" s="115"/>
      <c r="M34" s="115"/>
      <c r="N34" s="151"/>
      <c r="P34" s="84"/>
      <c r="T34" s="33"/>
      <c r="U34" s="31"/>
      <c r="V34" s="31"/>
    </row>
    <row r="35" spans="1:22" ht="15" customHeight="1">
      <c r="B35" s="43"/>
      <c r="C35" s="111" t="s">
        <v>9</v>
      </c>
      <c r="D35" s="115" t="s">
        <v>154</v>
      </c>
      <c r="E35" s="115"/>
      <c r="F35" s="115"/>
      <c r="G35" s="115"/>
      <c r="H35" s="115"/>
      <c r="I35" s="115"/>
      <c r="J35" s="115"/>
      <c r="K35" s="115"/>
      <c r="L35" s="115"/>
      <c r="M35" s="115"/>
      <c r="N35" s="151"/>
      <c r="P35" s="84"/>
      <c r="T35" s="33"/>
      <c r="U35" s="31"/>
      <c r="V35" s="31"/>
    </row>
    <row r="36" spans="1:22" ht="15" customHeight="1">
      <c r="B36" s="294"/>
      <c r="C36" s="106" t="s">
        <v>10</v>
      </c>
      <c r="D36" s="325" t="s">
        <v>155</v>
      </c>
      <c r="E36" s="325"/>
      <c r="F36" s="325"/>
      <c r="G36" s="325"/>
      <c r="H36" s="325"/>
      <c r="I36" s="325"/>
      <c r="J36" s="325"/>
      <c r="K36" s="325"/>
      <c r="L36" s="325"/>
      <c r="M36" s="325"/>
      <c r="N36" s="326"/>
      <c r="P36" s="84"/>
      <c r="T36" s="33"/>
      <c r="U36" s="31"/>
      <c r="V36" s="31"/>
    </row>
    <row r="37" spans="1:22" ht="15" customHeight="1">
      <c r="B37" s="297"/>
      <c r="C37" s="157"/>
      <c r="D37" s="327"/>
      <c r="E37" s="327"/>
      <c r="F37" s="327"/>
      <c r="G37" s="327"/>
      <c r="H37" s="327"/>
      <c r="I37" s="327"/>
      <c r="J37" s="327"/>
      <c r="K37" s="327"/>
      <c r="L37" s="327"/>
      <c r="M37" s="327"/>
      <c r="N37" s="328"/>
      <c r="P37" s="84"/>
      <c r="T37" s="33"/>
      <c r="U37" s="31"/>
      <c r="V37" s="31"/>
    </row>
    <row r="38" spans="1:22" ht="15" customHeight="1">
      <c r="B38" s="43"/>
      <c r="C38" s="111" t="s">
        <v>11</v>
      </c>
      <c r="D38" s="115" t="s">
        <v>156</v>
      </c>
      <c r="E38" s="115"/>
      <c r="F38" s="115"/>
      <c r="G38" s="115"/>
      <c r="H38" s="115"/>
      <c r="I38" s="115"/>
      <c r="J38" s="115"/>
      <c r="K38" s="115"/>
      <c r="L38" s="115"/>
      <c r="M38" s="115"/>
      <c r="N38" s="151"/>
      <c r="P38" s="84"/>
      <c r="T38" s="33"/>
      <c r="U38" s="31"/>
      <c r="V38" s="31"/>
    </row>
    <row r="39" spans="1:22" ht="15" customHeight="1">
      <c r="B39" s="43"/>
      <c r="C39" s="106" t="s">
        <v>12</v>
      </c>
      <c r="D39" s="115" t="s">
        <v>157</v>
      </c>
      <c r="E39" s="115"/>
      <c r="F39" s="115"/>
      <c r="G39" s="115"/>
      <c r="H39" s="115"/>
      <c r="I39" s="115"/>
      <c r="J39" s="115"/>
      <c r="K39" s="115"/>
      <c r="L39" s="115"/>
      <c r="M39" s="115"/>
      <c r="N39" s="151"/>
      <c r="P39" s="84"/>
      <c r="T39" s="33"/>
      <c r="U39" s="31"/>
      <c r="V39" s="31"/>
    </row>
    <row r="40" spans="1:22" ht="15" customHeight="1">
      <c r="B40" s="43"/>
      <c r="C40" s="111" t="s">
        <v>13</v>
      </c>
      <c r="D40" s="108" t="s">
        <v>158</v>
      </c>
      <c r="E40" s="115"/>
      <c r="F40" s="115"/>
      <c r="G40" s="115"/>
      <c r="H40" s="115"/>
      <c r="I40" s="115"/>
      <c r="J40" s="115"/>
      <c r="K40" s="115"/>
      <c r="L40" s="115"/>
      <c r="M40" s="115"/>
      <c r="N40" s="151"/>
      <c r="P40" s="84"/>
      <c r="T40" s="33"/>
      <c r="U40" s="31"/>
      <c r="V40" s="31"/>
    </row>
    <row r="41" spans="1:22" ht="15" customHeight="1">
      <c r="B41" s="294"/>
      <c r="C41" s="106" t="s">
        <v>151</v>
      </c>
      <c r="D41" s="82" t="s">
        <v>22</v>
      </c>
      <c r="E41" s="116"/>
      <c r="F41" s="117"/>
      <c r="G41" s="117"/>
      <c r="H41" s="117"/>
      <c r="I41" s="117"/>
      <c r="J41" s="117"/>
      <c r="K41" s="117"/>
      <c r="L41" s="117"/>
      <c r="M41" s="117"/>
      <c r="N41" s="118"/>
      <c r="P41" s="84"/>
      <c r="S41" s="33"/>
      <c r="T41" s="33"/>
      <c r="U41" s="31"/>
      <c r="V41" s="31"/>
    </row>
    <row r="42" spans="1:22" ht="15" customHeight="1">
      <c r="B42" s="297"/>
      <c r="C42" s="139"/>
      <c r="D42" s="120"/>
      <c r="E42" s="281"/>
      <c r="F42" s="282"/>
      <c r="G42" s="282"/>
      <c r="H42" s="282"/>
      <c r="I42" s="282"/>
      <c r="J42" s="282"/>
      <c r="K42" s="282"/>
      <c r="L42" s="282"/>
      <c r="M42" s="282"/>
      <c r="N42" s="283"/>
      <c r="P42" s="84"/>
      <c r="Q42" s="100" t="str">
        <f>IF(AND($U$3=1,U42="NG"),"その他の具体的な内容を記入してください/","")</f>
        <v/>
      </c>
      <c r="R42" s="105"/>
      <c r="S42" s="70">
        <f>IF(B41&lt;&gt;"○",1,"")</f>
        <v>1</v>
      </c>
      <c r="T42" s="46"/>
      <c r="U42" s="47" t="str">
        <f>IF(AND(B41="○",E42=""),"NG","OK")</f>
        <v>OK</v>
      </c>
      <c r="V42" s="31"/>
    </row>
    <row r="43" spans="1:22">
      <c r="B43" s="95"/>
      <c r="C43" s="102"/>
      <c r="D43" s="102"/>
      <c r="E43" s="102"/>
      <c r="F43" s="102"/>
      <c r="G43" s="102"/>
      <c r="H43" s="102"/>
      <c r="I43" s="102"/>
      <c r="J43" s="102"/>
      <c r="K43" s="102"/>
      <c r="L43" s="102"/>
      <c r="M43" s="102"/>
      <c r="N43" s="102"/>
      <c r="O43" s="102"/>
      <c r="S43" s="33"/>
      <c r="T43" s="33"/>
      <c r="U43" s="31"/>
      <c r="V43" s="31"/>
    </row>
    <row r="44" spans="1:22" ht="15" customHeight="1">
      <c r="A44" s="82"/>
      <c r="B44" s="95" t="s">
        <v>43</v>
      </c>
      <c r="C44" s="296" t="s">
        <v>335</v>
      </c>
      <c r="D44" s="296"/>
      <c r="E44" s="296"/>
      <c r="F44" s="296"/>
      <c r="G44" s="296"/>
      <c r="H44" s="296"/>
      <c r="I44" s="296"/>
      <c r="J44" s="296"/>
      <c r="K44" s="296"/>
      <c r="L44" s="296"/>
      <c r="M44" s="296"/>
      <c r="N44" s="296"/>
      <c r="O44" s="296"/>
      <c r="P44" s="84"/>
      <c r="S44" s="33"/>
      <c r="T44" s="33"/>
      <c r="U44" s="31"/>
      <c r="V44" s="31"/>
    </row>
    <row r="45" spans="1:22" ht="15" customHeight="1">
      <c r="A45" s="82"/>
      <c r="B45" s="95"/>
      <c r="C45" s="296"/>
      <c r="D45" s="296"/>
      <c r="E45" s="296"/>
      <c r="F45" s="296"/>
      <c r="G45" s="296"/>
      <c r="H45" s="296"/>
      <c r="I45" s="296"/>
      <c r="J45" s="296"/>
      <c r="K45" s="296"/>
      <c r="L45" s="296"/>
      <c r="M45" s="296"/>
      <c r="N45" s="296"/>
      <c r="O45" s="296"/>
      <c r="P45" s="84"/>
      <c r="S45" s="33"/>
      <c r="T45" s="33"/>
      <c r="U45" s="31"/>
      <c r="V45" s="31"/>
    </row>
    <row r="46" spans="1:22" ht="15" customHeight="1">
      <c r="B46" s="95"/>
      <c r="C46" s="296"/>
      <c r="D46" s="296"/>
      <c r="E46" s="296"/>
      <c r="F46" s="296"/>
      <c r="G46" s="296"/>
      <c r="H46" s="296"/>
      <c r="I46" s="296"/>
      <c r="J46" s="296"/>
      <c r="K46" s="296"/>
      <c r="L46" s="296"/>
      <c r="M46" s="296"/>
      <c r="N46" s="296"/>
      <c r="O46" s="296"/>
      <c r="P46" s="84"/>
      <c r="S46" s="33"/>
      <c r="T46" s="33"/>
      <c r="U46" s="31"/>
      <c r="V46" s="31"/>
    </row>
    <row r="47" spans="1:22" ht="15" customHeight="1">
      <c r="B47" s="155" t="s">
        <v>6</v>
      </c>
      <c r="C47" s="102"/>
      <c r="D47" s="102"/>
      <c r="E47" s="102"/>
      <c r="F47" s="102"/>
      <c r="G47" s="102"/>
      <c r="H47" s="102"/>
      <c r="I47" s="102"/>
      <c r="J47" s="102"/>
      <c r="K47" s="102"/>
      <c r="L47" s="102"/>
      <c r="M47" s="102"/>
      <c r="N47" s="102"/>
      <c r="P47" s="84"/>
      <c r="Q47" s="100" t="str">
        <f>IF(AND($U$3=1,U47="NG"),"いずれか一つ以上選択してください/","")</f>
        <v/>
      </c>
      <c r="R47" s="105"/>
      <c r="S47" s="46"/>
      <c r="T47" s="46"/>
      <c r="U47" s="47" t="str">
        <f>IF(COUNTIF(B48:B54,"○")=0,"NG","OK")</f>
        <v>NG</v>
      </c>
      <c r="V47" s="31"/>
    </row>
    <row r="48" spans="1:22" ht="15" customHeight="1">
      <c r="B48" s="43"/>
      <c r="C48" s="111" t="s">
        <v>7</v>
      </c>
      <c r="D48" s="116" t="s">
        <v>318</v>
      </c>
      <c r="E48" s="116"/>
      <c r="F48" s="156"/>
      <c r="G48" s="156"/>
      <c r="H48" s="156"/>
      <c r="I48" s="156"/>
      <c r="J48" s="156"/>
      <c r="K48" s="156"/>
      <c r="L48" s="156"/>
      <c r="M48" s="156"/>
      <c r="N48" s="118"/>
      <c r="P48" s="84"/>
      <c r="S48" s="33"/>
      <c r="T48" s="33"/>
      <c r="U48" s="31"/>
      <c r="V48" s="31"/>
    </row>
    <row r="49" spans="1:22" ht="15" customHeight="1">
      <c r="B49" s="43"/>
      <c r="C49" s="106" t="s">
        <v>8</v>
      </c>
      <c r="D49" s="115" t="s">
        <v>159</v>
      </c>
      <c r="E49" s="115"/>
      <c r="F49" s="115"/>
      <c r="G49" s="115"/>
      <c r="H49" s="115"/>
      <c r="I49" s="115"/>
      <c r="J49" s="115"/>
      <c r="K49" s="115"/>
      <c r="L49" s="115"/>
      <c r="M49" s="115"/>
      <c r="N49" s="151"/>
      <c r="P49" s="84"/>
      <c r="T49" s="33"/>
      <c r="U49" s="31"/>
      <c r="V49" s="31"/>
    </row>
    <row r="50" spans="1:22" ht="15" customHeight="1">
      <c r="B50" s="43"/>
      <c r="C50" s="111" t="s">
        <v>9</v>
      </c>
      <c r="D50" s="115" t="s">
        <v>160</v>
      </c>
      <c r="E50" s="115"/>
      <c r="F50" s="115"/>
      <c r="G50" s="115"/>
      <c r="H50" s="115"/>
      <c r="I50" s="115"/>
      <c r="J50" s="115"/>
      <c r="K50" s="115"/>
      <c r="L50" s="115"/>
      <c r="M50" s="115"/>
      <c r="N50" s="151"/>
      <c r="P50" s="84"/>
      <c r="T50" s="33"/>
      <c r="U50" s="31"/>
      <c r="V50" s="31"/>
    </row>
    <row r="51" spans="1:22" ht="15" customHeight="1">
      <c r="B51" s="44"/>
      <c r="C51" s="106" t="s">
        <v>10</v>
      </c>
      <c r="D51" s="115" t="s">
        <v>161</v>
      </c>
      <c r="E51" s="158"/>
      <c r="F51" s="158"/>
      <c r="G51" s="158"/>
      <c r="H51" s="158"/>
      <c r="I51" s="158"/>
      <c r="J51" s="158"/>
      <c r="K51" s="158"/>
      <c r="L51" s="158"/>
      <c r="M51" s="158"/>
      <c r="N51" s="159"/>
      <c r="P51" s="84"/>
      <c r="T51" s="33"/>
      <c r="U51" s="31"/>
      <c r="V51" s="31"/>
    </row>
    <row r="52" spans="1:22" ht="15" customHeight="1">
      <c r="B52" s="43"/>
      <c r="C52" s="111" t="s">
        <v>11</v>
      </c>
      <c r="D52" s="115" t="s">
        <v>162</v>
      </c>
      <c r="E52" s="115"/>
      <c r="F52" s="115"/>
      <c r="G52" s="115"/>
      <c r="H52" s="115"/>
      <c r="I52" s="115"/>
      <c r="J52" s="115"/>
      <c r="K52" s="115"/>
      <c r="L52" s="115"/>
      <c r="M52" s="115"/>
      <c r="N52" s="151"/>
      <c r="P52" s="84"/>
      <c r="T52" s="33"/>
      <c r="U52" s="31"/>
      <c r="V52" s="31"/>
    </row>
    <row r="53" spans="1:22" ht="15" customHeight="1">
      <c r="B53" s="43"/>
      <c r="C53" s="106" t="s">
        <v>12</v>
      </c>
      <c r="D53" s="115" t="s">
        <v>163</v>
      </c>
      <c r="E53" s="115"/>
      <c r="F53" s="115"/>
      <c r="G53" s="115"/>
      <c r="H53" s="115"/>
      <c r="I53" s="115"/>
      <c r="J53" s="115"/>
      <c r="K53" s="115"/>
      <c r="L53" s="115"/>
      <c r="M53" s="115"/>
      <c r="N53" s="151"/>
      <c r="P53" s="84"/>
      <c r="T53" s="33"/>
      <c r="U53" s="31"/>
      <c r="V53" s="31"/>
    </row>
    <row r="54" spans="1:22" ht="15" customHeight="1">
      <c r="B54" s="43"/>
      <c r="C54" s="111" t="s">
        <v>13</v>
      </c>
      <c r="D54" s="108" t="s">
        <v>164</v>
      </c>
      <c r="E54" s="108"/>
      <c r="F54" s="108"/>
      <c r="G54" s="108"/>
      <c r="H54" s="108"/>
      <c r="I54" s="108"/>
      <c r="J54" s="108"/>
      <c r="K54" s="108"/>
      <c r="L54" s="108"/>
      <c r="M54" s="108"/>
      <c r="N54" s="151"/>
      <c r="P54" s="84"/>
      <c r="Q54" s="100" t="str">
        <f>IF(AND($U$3=1,U54="NG"),"選択肢1.～6.と、選択肢７.は同時に選択できません/","")</f>
        <v/>
      </c>
      <c r="R54" s="105"/>
      <c r="S54" s="46"/>
      <c r="T54" s="46"/>
      <c r="U54" s="47" t="str">
        <f>IF(AND(COUNTIF(B48:B53,"○")&gt;=1,B54="○"),"NG","OK")</f>
        <v>OK</v>
      </c>
      <c r="V54" s="31"/>
    </row>
    <row r="55" spans="1:22">
      <c r="B55" s="95"/>
      <c r="C55" s="102"/>
      <c r="D55" s="102"/>
      <c r="E55" s="102"/>
      <c r="F55" s="102"/>
      <c r="G55" s="102"/>
      <c r="H55" s="102"/>
      <c r="I55" s="102"/>
      <c r="J55" s="102"/>
      <c r="K55" s="102"/>
      <c r="L55" s="102"/>
      <c r="M55" s="102"/>
      <c r="N55" s="102"/>
      <c r="O55" s="102"/>
      <c r="S55" s="33"/>
      <c r="T55" s="33"/>
      <c r="U55" s="31"/>
      <c r="V55" s="31"/>
    </row>
    <row r="56" spans="1:22">
      <c r="A56" s="82"/>
      <c r="B56" s="101" t="s">
        <v>119</v>
      </c>
      <c r="C56" s="82"/>
      <c r="D56" s="82"/>
      <c r="F56" s="82"/>
      <c r="G56" s="82"/>
      <c r="H56" s="82"/>
      <c r="I56" s="82"/>
      <c r="J56" s="82"/>
      <c r="K56" s="82"/>
      <c r="L56" s="82"/>
      <c r="M56" s="82"/>
      <c r="N56" s="82"/>
      <c r="O56" s="82"/>
      <c r="S56" s="87"/>
      <c r="T56" s="87"/>
      <c r="U56" s="86"/>
    </row>
    <row r="57" spans="1:22">
      <c r="A57" s="82"/>
      <c r="B57" s="95" t="s">
        <v>165</v>
      </c>
      <c r="C57" s="102"/>
      <c r="D57" s="102"/>
      <c r="E57" s="102"/>
      <c r="F57" s="102"/>
      <c r="G57" s="102"/>
      <c r="H57" s="102"/>
      <c r="I57" s="102"/>
      <c r="J57" s="102"/>
      <c r="K57" s="102"/>
      <c r="L57" s="102"/>
      <c r="M57" s="102"/>
      <c r="N57" s="102"/>
      <c r="O57" s="102"/>
      <c r="S57" s="87"/>
      <c r="T57" s="87"/>
      <c r="U57" s="31"/>
    </row>
    <row r="58" spans="1:22">
      <c r="A58" s="82"/>
      <c r="B58" s="95"/>
      <c r="C58" s="102"/>
      <c r="D58" s="102"/>
      <c r="E58" s="102"/>
      <c r="F58" s="102"/>
      <c r="G58" s="102"/>
      <c r="H58" s="102"/>
      <c r="I58" s="102"/>
      <c r="J58" s="102"/>
      <c r="K58" s="102"/>
      <c r="L58" s="102"/>
      <c r="M58" s="102"/>
      <c r="N58" s="102"/>
      <c r="O58" s="102"/>
      <c r="S58" s="87"/>
      <c r="T58" s="87"/>
      <c r="U58" s="31"/>
    </row>
    <row r="59" spans="1:22" ht="15" customHeight="1">
      <c r="A59" s="82"/>
      <c r="B59" s="95" t="s">
        <v>166</v>
      </c>
      <c r="C59" s="293" t="s">
        <v>336</v>
      </c>
      <c r="D59" s="293"/>
      <c r="E59" s="293"/>
      <c r="F59" s="293"/>
      <c r="G59" s="293"/>
      <c r="H59" s="293"/>
      <c r="I59" s="293"/>
      <c r="J59" s="293"/>
      <c r="K59" s="293"/>
      <c r="L59" s="293"/>
      <c r="M59" s="293"/>
      <c r="N59" s="293"/>
      <c r="O59" s="293"/>
      <c r="S59" s="87"/>
      <c r="T59" s="87"/>
      <c r="U59" s="86"/>
    </row>
    <row r="60" spans="1:22" ht="15" customHeight="1">
      <c r="B60" s="155" t="s">
        <v>6</v>
      </c>
      <c r="C60" s="97"/>
      <c r="D60" s="102"/>
      <c r="E60" s="102"/>
      <c r="F60" s="102"/>
      <c r="G60" s="102"/>
      <c r="H60" s="102"/>
      <c r="I60" s="102"/>
      <c r="J60" s="102"/>
      <c r="K60" s="102"/>
      <c r="L60" s="102"/>
      <c r="M60" s="102"/>
      <c r="N60" s="102"/>
      <c r="P60" s="84"/>
      <c r="Q60" s="100" t="str">
        <f>IF(AND($U$3=1,U60="NG"),"いずれか一つ以上選択してください/","")</f>
        <v/>
      </c>
      <c r="R60" s="105"/>
      <c r="S60" s="46"/>
      <c r="T60" s="46"/>
      <c r="U60" s="47" t="str">
        <f>IF(COUNTIF(B61:B67,"○")=0,"NG","OK")</f>
        <v>NG</v>
      </c>
      <c r="V60" s="31"/>
    </row>
    <row r="61" spans="1:22" ht="15" customHeight="1">
      <c r="B61" s="43"/>
      <c r="C61" s="111" t="s">
        <v>7</v>
      </c>
      <c r="D61" s="113" t="s">
        <v>167</v>
      </c>
      <c r="E61" s="116"/>
      <c r="F61" s="156"/>
      <c r="G61" s="156"/>
      <c r="H61" s="156"/>
      <c r="I61" s="156"/>
      <c r="J61" s="156"/>
      <c r="K61" s="156"/>
      <c r="L61" s="156"/>
      <c r="M61" s="156"/>
      <c r="N61" s="118"/>
      <c r="P61" s="84"/>
      <c r="S61" s="33"/>
      <c r="T61" s="33"/>
      <c r="U61" s="31"/>
      <c r="V61" s="31"/>
    </row>
    <row r="62" spans="1:22" ht="15" customHeight="1">
      <c r="B62" s="294"/>
      <c r="C62" s="106" t="s">
        <v>8</v>
      </c>
      <c r="D62" s="476" t="s">
        <v>168</v>
      </c>
      <c r="E62" s="476"/>
      <c r="F62" s="476"/>
      <c r="G62" s="476"/>
      <c r="H62" s="476"/>
      <c r="I62" s="476"/>
      <c r="J62" s="476"/>
      <c r="K62" s="476"/>
      <c r="L62" s="476"/>
      <c r="M62" s="476"/>
      <c r="N62" s="477"/>
      <c r="P62" s="84"/>
      <c r="T62" s="33"/>
      <c r="U62" s="31"/>
      <c r="V62" s="31"/>
    </row>
    <row r="63" spans="1:22" ht="15" customHeight="1">
      <c r="B63" s="297"/>
      <c r="C63" s="153"/>
      <c r="D63" s="478"/>
      <c r="E63" s="478"/>
      <c r="F63" s="478"/>
      <c r="G63" s="478"/>
      <c r="H63" s="478"/>
      <c r="I63" s="478"/>
      <c r="J63" s="478"/>
      <c r="K63" s="478"/>
      <c r="L63" s="478"/>
      <c r="M63" s="478"/>
      <c r="N63" s="479"/>
      <c r="P63" s="84"/>
      <c r="T63" s="33"/>
      <c r="U63" s="31"/>
      <c r="V63" s="31"/>
    </row>
    <row r="64" spans="1:22" ht="15" customHeight="1">
      <c r="B64" s="43"/>
      <c r="C64" s="111" t="s">
        <v>9</v>
      </c>
      <c r="D64" s="113" t="s">
        <v>169</v>
      </c>
      <c r="E64" s="115"/>
      <c r="F64" s="115"/>
      <c r="G64" s="115"/>
      <c r="H64" s="115"/>
      <c r="I64" s="115"/>
      <c r="J64" s="115"/>
      <c r="K64" s="115"/>
      <c r="L64" s="115"/>
      <c r="M64" s="115"/>
      <c r="N64" s="151"/>
      <c r="P64" s="84"/>
      <c r="T64" s="33"/>
      <c r="U64" s="31"/>
      <c r="V64" s="31"/>
    </row>
    <row r="65" spans="1:22" ht="15" customHeight="1">
      <c r="B65" s="44"/>
      <c r="C65" s="106" t="s">
        <v>10</v>
      </c>
      <c r="D65" s="140" t="s">
        <v>170</v>
      </c>
      <c r="E65" s="108"/>
      <c r="F65" s="108"/>
      <c r="G65" s="108"/>
      <c r="H65" s="108"/>
      <c r="I65" s="108"/>
      <c r="J65" s="108"/>
      <c r="K65" s="108"/>
      <c r="L65" s="108"/>
      <c r="M65" s="108"/>
      <c r="N65" s="160"/>
      <c r="P65" s="84"/>
      <c r="T65" s="33"/>
      <c r="U65" s="31"/>
      <c r="V65" s="31"/>
    </row>
    <row r="66" spans="1:22" ht="15" customHeight="1">
      <c r="B66" s="294"/>
      <c r="C66" s="106" t="s">
        <v>15</v>
      </c>
      <c r="D66" s="82" t="s">
        <v>22</v>
      </c>
      <c r="E66" s="84"/>
      <c r="F66" s="102"/>
      <c r="G66" s="102"/>
      <c r="H66" s="102"/>
      <c r="I66" s="102"/>
      <c r="J66" s="102"/>
      <c r="K66" s="102"/>
      <c r="L66" s="102"/>
      <c r="M66" s="102"/>
      <c r="N66" s="161"/>
      <c r="P66" s="84"/>
      <c r="S66" s="33"/>
      <c r="T66" s="33"/>
      <c r="U66" s="31"/>
      <c r="V66" s="31"/>
    </row>
    <row r="67" spans="1:22" ht="15" customHeight="1">
      <c r="B67" s="297"/>
      <c r="C67" s="139"/>
      <c r="D67" s="120"/>
      <c r="E67" s="281"/>
      <c r="F67" s="282"/>
      <c r="G67" s="282"/>
      <c r="H67" s="282"/>
      <c r="I67" s="282"/>
      <c r="J67" s="282"/>
      <c r="K67" s="282"/>
      <c r="L67" s="282"/>
      <c r="M67" s="282"/>
      <c r="N67" s="283"/>
      <c r="P67" s="84"/>
      <c r="Q67" s="100" t="str">
        <f>IF(AND($U$3=1,U67="NG"),"その他の具体的な内容を記入してください/","")</f>
        <v/>
      </c>
      <c r="R67" s="105"/>
      <c r="S67" s="70">
        <f>IF(B66&lt;&gt;"○",1,"")</f>
        <v>1</v>
      </c>
      <c r="T67" s="46"/>
      <c r="U67" s="47" t="str">
        <f>IF(AND(B66="○",E67=""),"NG","OK")</f>
        <v>OK</v>
      </c>
      <c r="V67" s="31"/>
    </row>
    <row r="68" spans="1:22">
      <c r="B68" s="95"/>
      <c r="C68" s="102"/>
      <c r="D68" s="102"/>
      <c r="E68" s="102"/>
      <c r="F68" s="102"/>
      <c r="G68" s="102"/>
      <c r="H68" s="102"/>
      <c r="I68" s="102"/>
      <c r="J68" s="102"/>
      <c r="K68" s="102"/>
      <c r="L68" s="102"/>
      <c r="M68" s="102"/>
      <c r="N68" s="102"/>
      <c r="O68" s="102"/>
      <c r="S68" s="33"/>
      <c r="T68" s="33"/>
      <c r="U68" s="31"/>
      <c r="V68" s="31"/>
    </row>
    <row r="69" spans="1:22" ht="15" customHeight="1">
      <c r="B69" s="496" t="s">
        <v>319</v>
      </c>
      <c r="C69" s="496"/>
      <c r="D69" s="496"/>
      <c r="E69" s="496"/>
      <c r="F69" s="496"/>
      <c r="G69" s="496"/>
      <c r="H69" s="496"/>
      <c r="I69" s="496"/>
      <c r="J69" s="496"/>
      <c r="K69" s="496"/>
      <c r="L69" s="496"/>
      <c r="M69" s="496"/>
      <c r="N69" s="496"/>
      <c r="O69" s="496"/>
      <c r="S69" s="33"/>
      <c r="T69" s="33"/>
      <c r="U69" s="31"/>
      <c r="V69" s="31"/>
    </row>
    <row r="70" spans="1:22">
      <c r="B70" s="496"/>
      <c r="C70" s="496"/>
      <c r="D70" s="496"/>
      <c r="E70" s="496"/>
      <c r="F70" s="496"/>
      <c r="G70" s="496"/>
      <c r="H70" s="496"/>
      <c r="I70" s="496"/>
      <c r="J70" s="496"/>
      <c r="K70" s="496"/>
      <c r="L70" s="496"/>
      <c r="M70" s="496"/>
      <c r="N70" s="496"/>
      <c r="O70" s="496"/>
      <c r="S70" s="70">
        <f>IF(COUNTIF(B61:B63,"○")=0,1,"")</f>
        <v>1</v>
      </c>
      <c r="T70" s="33"/>
      <c r="U70" s="31"/>
      <c r="V70" s="31"/>
    </row>
    <row r="71" spans="1:22">
      <c r="B71" s="480"/>
      <c r="C71" s="481"/>
      <c r="D71" s="481"/>
      <c r="E71" s="481"/>
      <c r="F71" s="481"/>
      <c r="G71" s="481"/>
      <c r="H71" s="481"/>
      <c r="I71" s="481"/>
      <c r="J71" s="481"/>
      <c r="K71" s="481"/>
      <c r="L71" s="481"/>
      <c r="M71" s="481"/>
      <c r="N71" s="482"/>
      <c r="O71" s="102"/>
      <c r="S71" s="33"/>
      <c r="T71" s="33"/>
      <c r="U71" s="31"/>
      <c r="V71" s="31"/>
    </row>
    <row r="72" spans="1:22">
      <c r="B72" s="483"/>
      <c r="C72" s="484"/>
      <c r="D72" s="484"/>
      <c r="E72" s="484"/>
      <c r="F72" s="484"/>
      <c r="G72" s="484"/>
      <c r="H72" s="484"/>
      <c r="I72" s="484"/>
      <c r="J72" s="484"/>
      <c r="K72" s="484"/>
      <c r="L72" s="484"/>
      <c r="M72" s="484"/>
      <c r="N72" s="485"/>
      <c r="O72" s="102"/>
      <c r="S72" s="33"/>
      <c r="T72" s="33"/>
      <c r="U72" s="31"/>
      <c r="V72" s="31"/>
    </row>
    <row r="73" spans="1:22">
      <c r="B73" s="95"/>
      <c r="C73" s="102"/>
      <c r="D73" s="102"/>
      <c r="E73" s="102"/>
      <c r="F73" s="102"/>
      <c r="G73" s="102"/>
      <c r="H73" s="102"/>
      <c r="I73" s="102"/>
      <c r="J73" s="102"/>
      <c r="K73" s="102"/>
      <c r="L73" s="102"/>
      <c r="M73" s="102"/>
      <c r="N73" s="102"/>
      <c r="O73" s="102"/>
      <c r="S73" s="33"/>
      <c r="T73" s="33"/>
      <c r="U73" s="31"/>
      <c r="V73" s="31"/>
    </row>
    <row r="74" spans="1:22">
      <c r="B74" s="95" t="s">
        <v>171</v>
      </c>
      <c r="C74" s="102"/>
      <c r="D74" s="102"/>
      <c r="E74" s="102"/>
      <c r="F74" s="102"/>
      <c r="G74" s="102"/>
      <c r="H74" s="102"/>
      <c r="I74" s="102"/>
      <c r="J74" s="102"/>
      <c r="K74" s="102"/>
      <c r="L74" s="102"/>
      <c r="M74" s="102"/>
      <c r="N74" s="102"/>
      <c r="O74" s="102"/>
      <c r="S74" s="33"/>
      <c r="T74" s="33"/>
      <c r="U74" s="31"/>
      <c r="V74" s="31"/>
    </row>
    <row r="75" spans="1:22">
      <c r="B75" s="293" t="s">
        <v>172</v>
      </c>
      <c r="C75" s="293"/>
      <c r="D75" s="293"/>
      <c r="E75" s="293"/>
      <c r="F75" s="293"/>
      <c r="G75" s="293"/>
      <c r="H75" s="293"/>
      <c r="I75" s="293"/>
      <c r="J75" s="293"/>
      <c r="K75" s="293"/>
      <c r="L75" s="293"/>
      <c r="M75" s="293"/>
      <c r="N75" s="293"/>
      <c r="O75" s="293"/>
      <c r="S75" s="33"/>
      <c r="T75" s="33"/>
      <c r="U75" s="31"/>
      <c r="V75" s="31"/>
    </row>
    <row r="76" spans="1:22">
      <c r="B76" s="293"/>
      <c r="C76" s="293"/>
      <c r="D76" s="293"/>
      <c r="E76" s="293"/>
      <c r="F76" s="293"/>
      <c r="G76" s="293"/>
      <c r="H76" s="293"/>
      <c r="I76" s="293"/>
      <c r="J76" s="293"/>
      <c r="K76" s="293"/>
      <c r="L76" s="293"/>
      <c r="M76" s="293"/>
      <c r="N76" s="293"/>
      <c r="O76" s="293"/>
      <c r="S76" s="33"/>
      <c r="T76" s="33"/>
      <c r="U76" s="31"/>
      <c r="V76" s="31"/>
    </row>
    <row r="77" spans="1:22">
      <c r="B77" s="103"/>
      <c r="C77" s="103"/>
      <c r="D77" s="103"/>
      <c r="E77" s="103"/>
      <c r="F77" s="103"/>
      <c r="G77" s="103"/>
      <c r="H77" s="103"/>
      <c r="I77" s="103"/>
      <c r="J77" s="103"/>
      <c r="K77" s="103"/>
      <c r="L77" s="103"/>
      <c r="M77" s="103"/>
      <c r="N77" s="103"/>
      <c r="O77" s="103"/>
      <c r="S77" s="33"/>
      <c r="T77" s="33"/>
      <c r="U77" s="31"/>
      <c r="V77" s="31"/>
    </row>
    <row r="78" spans="1:22" ht="15" customHeight="1">
      <c r="A78" s="82"/>
      <c r="B78" s="95" t="s">
        <v>179</v>
      </c>
      <c r="C78" s="293" t="s">
        <v>353</v>
      </c>
      <c r="D78" s="293"/>
      <c r="E78" s="293"/>
      <c r="F78" s="293"/>
      <c r="G78" s="293"/>
      <c r="H78" s="293"/>
      <c r="I78" s="293"/>
      <c r="J78" s="293"/>
      <c r="K78" s="293"/>
      <c r="L78" s="293"/>
      <c r="M78" s="293"/>
      <c r="N78" s="293"/>
      <c r="O78" s="293"/>
      <c r="P78" s="102"/>
      <c r="R78" s="138"/>
      <c r="S78" s="162"/>
      <c r="T78" s="33"/>
      <c r="U78" s="31"/>
      <c r="V78" s="31"/>
    </row>
    <row r="79" spans="1:22" ht="15" customHeight="1">
      <c r="A79" s="82"/>
      <c r="B79" s="95"/>
      <c r="C79" s="293"/>
      <c r="D79" s="293"/>
      <c r="E79" s="293"/>
      <c r="F79" s="293"/>
      <c r="G79" s="293"/>
      <c r="H79" s="293"/>
      <c r="I79" s="293"/>
      <c r="J79" s="293"/>
      <c r="K79" s="293"/>
      <c r="L79" s="293"/>
      <c r="M79" s="293"/>
      <c r="N79" s="293"/>
      <c r="O79" s="293"/>
      <c r="P79" s="102"/>
      <c r="R79" s="138"/>
      <c r="S79" s="162"/>
      <c r="T79" s="33"/>
      <c r="U79" s="31"/>
      <c r="V79" s="31"/>
    </row>
    <row r="80" spans="1:22" ht="15" customHeight="1">
      <c r="A80" s="82"/>
      <c r="B80" s="95"/>
      <c r="C80" s="293"/>
      <c r="D80" s="293"/>
      <c r="E80" s="293"/>
      <c r="F80" s="293"/>
      <c r="G80" s="293"/>
      <c r="H80" s="293"/>
      <c r="I80" s="293"/>
      <c r="J80" s="293"/>
      <c r="K80" s="293"/>
      <c r="L80" s="293"/>
      <c r="M80" s="293"/>
      <c r="N80" s="293"/>
      <c r="O80" s="293"/>
      <c r="P80" s="102"/>
      <c r="R80" s="105"/>
      <c r="S80" s="46"/>
      <c r="T80" s="46"/>
      <c r="U80" s="47"/>
      <c r="V80" s="31"/>
    </row>
    <row r="81" spans="1:22">
      <c r="A81" s="82"/>
      <c r="B81" s="457" t="s">
        <v>321</v>
      </c>
      <c r="C81" s="500"/>
      <c r="D81" s="500"/>
      <c r="E81" s="500"/>
      <c r="F81" s="501"/>
      <c r="G81" s="452" t="s">
        <v>173</v>
      </c>
      <c r="H81" s="325"/>
      <c r="I81" s="326"/>
      <c r="J81" s="452" t="s">
        <v>174</v>
      </c>
      <c r="K81" s="325"/>
      <c r="L81" s="326"/>
      <c r="M81" s="452" t="s">
        <v>175</v>
      </c>
      <c r="N81" s="325"/>
      <c r="O81" s="326"/>
      <c r="P81" s="163"/>
      <c r="R81" s="138"/>
      <c r="S81" s="164"/>
      <c r="T81" s="33"/>
      <c r="U81" s="31"/>
      <c r="V81" s="31"/>
    </row>
    <row r="82" spans="1:22" ht="15" customHeight="1">
      <c r="A82" s="82"/>
      <c r="B82" s="502"/>
      <c r="C82" s="503"/>
      <c r="D82" s="503"/>
      <c r="E82" s="503"/>
      <c r="F82" s="504"/>
      <c r="G82" s="453"/>
      <c r="H82" s="346"/>
      <c r="I82" s="454"/>
      <c r="J82" s="453"/>
      <c r="K82" s="346"/>
      <c r="L82" s="454"/>
      <c r="M82" s="453"/>
      <c r="N82" s="346"/>
      <c r="O82" s="454"/>
      <c r="P82" s="163"/>
      <c r="Q82" s="100" t="str">
        <f>IF(AND($U$3=1,U82="NG"),"いずれか一つ以上選択してください/","")</f>
        <v/>
      </c>
      <c r="R82" s="105"/>
      <c r="S82" s="46"/>
      <c r="T82" s="46"/>
      <c r="U82" s="47" t="str">
        <f>IF(COUNTIF(G83:I91,"○")=0,"NG","OK")</f>
        <v>NG</v>
      </c>
      <c r="V82" s="31"/>
    </row>
    <row r="83" spans="1:22" ht="15" customHeight="1">
      <c r="A83" s="82"/>
      <c r="B83" s="106" t="s">
        <v>7</v>
      </c>
      <c r="C83" s="417" t="s">
        <v>23</v>
      </c>
      <c r="D83" s="417"/>
      <c r="E83" s="417"/>
      <c r="F83" s="418"/>
      <c r="G83" s="459"/>
      <c r="H83" s="460"/>
      <c r="I83" s="461"/>
      <c r="J83" s="459"/>
      <c r="K83" s="460"/>
      <c r="L83" s="461"/>
      <c r="M83" s="459"/>
      <c r="N83" s="468"/>
      <c r="O83" s="469"/>
      <c r="P83" s="1"/>
      <c r="Q83" s="388" t="str">
        <f>IF(AND($U$3=1,U83="NG"),"「1.住宅など建物の屋根に架台設置」の「うち、メガソーラー」または「うち、災害等」に「○」が選択されています。「取り外しまたは解体・撤去」にも「○」を選択してください。/","")</f>
        <v/>
      </c>
      <c r="R83" s="105"/>
      <c r="S83" s="70">
        <f>IF(G83&lt;&gt;"○",1,"")</f>
        <v>1</v>
      </c>
      <c r="T83" s="46"/>
      <c r="U83" s="47" t="str">
        <f>IF(AND(G83="",COUNTIF(J83:O84,"○")&gt;=1),"NG","OK")</f>
        <v>OK</v>
      </c>
      <c r="V83" s="31"/>
    </row>
    <row r="84" spans="1:22" ht="15" customHeight="1">
      <c r="A84" s="82"/>
      <c r="B84" s="167"/>
      <c r="C84" s="419"/>
      <c r="D84" s="419"/>
      <c r="E84" s="419"/>
      <c r="F84" s="420"/>
      <c r="G84" s="465"/>
      <c r="H84" s="466"/>
      <c r="I84" s="467"/>
      <c r="J84" s="465"/>
      <c r="K84" s="466"/>
      <c r="L84" s="467"/>
      <c r="M84" s="473"/>
      <c r="N84" s="474"/>
      <c r="O84" s="475"/>
      <c r="P84" s="1"/>
      <c r="Q84" s="388"/>
      <c r="R84" s="105"/>
      <c r="S84" s="46"/>
      <c r="T84" s="46"/>
      <c r="U84" s="47"/>
      <c r="V84" s="31"/>
    </row>
    <row r="85" spans="1:22" ht="15" customHeight="1">
      <c r="A85" s="82"/>
      <c r="B85" s="157" t="s">
        <v>8</v>
      </c>
      <c r="C85" s="417" t="s">
        <v>24</v>
      </c>
      <c r="D85" s="417"/>
      <c r="E85" s="417"/>
      <c r="F85" s="418"/>
      <c r="G85" s="459"/>
      <c r="H85" s="460"/>
      <c r="I85" s="461"/>
      <c r="J85" s="459"/>
      <c r="K85" s="460"/>
      <c r="L85" s="461"/>
      <c r="M85" s="459"/>
      <c r="N85" s="468"/>
      <c r="O85" s="469"/>
      <c r="P85" s="1"/>
      <c r="Q85" s="388" t="str">
        <f>IF(AND($U$3=1,U85="NG"),"「2.建物の屋根材や外壁材と一体化」の「うち、メガソーラー」または「うち、災害等」に「○」が選択されています。「取り外しまたは解体・撤去」にも「○」を選択してください。/","")</f>
        <v/>
      </c>
      <c r="R85" s="105"/>
      <c r="S85" s="70">
        <f>IF(G85&lt;&gt;"○",1,"")</f>
        <v>1</v>
      </c>
      <c r="T85" s="46"/>
      <c r="U85" s="47" t="str">
        <f>IF(AND(G85="",COUNTIF(J85:O86,"○")&gt;=1),"NG","OK")</f>
        <v>OK</v>
      </c>
      <c r="V85" s="31"/>
    </row>
    <row r="86" spans="1:22" ht="15" customHeight="1">
      <c r="A86" s="82"/>
      <c r="B86" s="168"/>
      <c r="C86" s="419"/>
      <c r="D86" s="419"/>
      <c r="E86" s="419"/>
      <c r="F86" s="420"/>
      <c r="G86" s="465"/>
      <c r="H86" s="466"/>
      <c r="I86" s="467"/>
      <c r="J86" s="465"/>
      <c r="K86" s="466"/>
      <c r="L86" s="467"/>
      <c r="M86" s="473"/>
      <c r="N86" s="474"/>
      <c r="O86" s="475"/>
      <c r="P86" s="1"/>
      <c r="Q86" s="388"/>
      <c r="R86" s="105"/>
      <c r="S86" s="46"/>
      <c r="T86" s="46"/>
      <c r="U86" s="47"/>
      <c r="V86" s="31"/>
    </row>
    <row r="87" spans="1:22" ht="15" customHeight="1">
      <c r="A87" s="82"/>
      <c r="B87" s="106" t="s">
        <v>9</v>
      </c>
      <c r="C87" s="448" t="s">
        <v>176</v>
      </c>
      <c r="D87" s="448"/>
      <c r="E87" s="448"/>
      <c r="F87" s="449"/>
      <c r="G87" s="459"/>
      <c r="H87" s="460"/>
      <c r="I87" s="461"/>
      <c r="J87" s="459"/>
      <c r="K87" s="460"/>
      <c r="L87" s="461"/>
      <c r="M87" s="459"/>
      <c r="N87" s="468"/>
      <c r="O87" s="469"/>
      <c r="P87" s="1"/>
      <c r="Q87" s="388" t="str">
        <f>IF(AND($U$3=1,U87="NG"),"「3.平地に設置」の「うち、メガソーラー」または「うち、災害等」に「○」が選択されています。「取り外しまたは解体・撤去」にも「○」を選択してください。/","")</f>
        <v/>
      </c>
      <c r="R87" s="105"/>
      <c r="S87" s="70">
        <f>IF(G87&lt;&gt;"○",1,"")</f>
        <v>1</v>
      </c>
      <c r="T87" s="46"/>
      <c r="U87" s="47" t="str">
        <f>IF(AND(G87="",COUNTIF(J87:O88,"○")&gt;=1),"NG","OK")</f>
        <v>OK</v>
      </c>
      <c r="V87" s="31"/>
    </row>
    <row r="88" spans="1:22" ht="15" customHeight="1">
      <c r="A88" s="82"/>
      <c r="B88" s="167"/>
      <c r="C88" s="450"/>
      <c r="D88" s="450"/>
      <c r="E88" s="450"/>
      <c r="F88" s="451"/>
      <c r="G88" s="465"/>
      <c r="H88" s="466"/>
      <c r="I88" s="467"/>
      <c r="J88" s="465"/>
      <c r="K88" s="466"/>
      <c r="L88" s="467"/>
      <c r="M88" s="473"/>
      <c r="N88" s="474"/>
      <c r="O88" s="475"/>
      <c r="P88" s="1"/>
      <c r="Q88" s="388"/>
      <c r="R88" s="105"/>
      <c r="S88" s="46"/>
      <c r="T88" s="46"/>
      <c r="U88" s="47"/>
      <c r="V88" s="31"/>
    </row>
    <row r="89" spans="1:22" ht="15" customHeight="1">
      <c r="A89" s="82"/>
      <c r="B89" s="157" t="s">
        <v>10</v>
      </c>
      <c r="C89" s="284" t="s">
        <v>22</v>
      </c>
      <c r="D89" s="284"/>
      <c r="E89" s="284"/>
      <c r="F89" s="285"/>
      <c r="G89" s="459"/>
      <c r="H89" s="460"/>
      <c r="I89" s="461"/>
      <c r="J89" s="459"/>
      <c r="K89" s="460"/>
      <c r="L89" s="461"/>
      <c r="M89" s="459"/>
      <c r="N89" s="468"/>
      <c r="O89" s="469"/>
      <c r="P89" s="1"/>
      <c r="Q89" s="388" t="str">
        <f>IF(AND($U$3=1,U89="NG"),"「4.その他」の「うち、メガソーラー」または「うち、災害等」に「○」が選択されています。「取り外しまたは解体・撤去」にも「○」を選択してください。/","")</f>
        <v/>
      </c>
      <c r="R89" s="105"/>
      <c r="S89" s="70">
        <f>IF(G89&lt;&gt;"○",1,"")</f>
        <v>1</v>
      </c>
      <c r="T89" s="46"/>
      <c r="U89" s="47" t="str">
        <f>IF(AND(G89="",COUNTIF(J89:O91,"○")&gt;=1),"NG","OK")</f>
        <v>OK</v>
      </c>
      <c r="V89" s="31"/>
    </row>
    <row r="90" spans="1:22" ht="15" customHeight="1">
      <c r="A90" s="82"/>
      <c r="B90" s="169"/>
      <c r="C90" s="356"/>
      <c r="D90" s="356"/>
      <c r="E90" s="356"/>
      <c r="F90" s="357"/>
      <c r="G90" s="462"/>
      <c r="H90" s="463"/>
      <c r="I90" s="464"/>
      <c r="J90" s="462"/>
      <c r="K90" s="463"/>
      <c r="L90" s="464"/>
      <c r="M90" s="470"/>
      <c r="N90" s="471"/>
      <c r="O90" s="472"/>
      <c r="P90" s="1"/>
      <c r="Q90" s="388"/>
      <c r="R90" s="105"/>
      <c r="S90" s="46"/>
      <c r="T90" s="46"/>
      <c r="U90" s="47"/>
      <c r="V90" s="31"/>
    </row>
    <row r="91" spans="1:22" ht="15" customHeight="1">
      <c r="A91" s="82"/>
      <c r="B91" s="171"/>
      <c r="C91" s="134"/>
      <c r="D91" s="497"/>
      <c r="E91" s="498"/>
      <c r="F91" s="499"/>
      <c r="G91" s="465"/>
      <c r="H91" s="466"/>
      <c r="I91" s="467"/>
      <c r="J91" s="465"/>
      <c r="K91" s="466"/>
      <c r="L91" s="467"/>
      <c r="M91" s="473"/>
      <c r="N91" s="474"/>
      <c r="O91" s="475"/>
      <c r="P91" s="1"/>
      <c r="Q91" s="100" t="str">
        <f>IF(U91="NG","その他の具体的な内容を記入してください/","")</f>
        <v/>
      </c>
      <c r="R91" s="105"/>
      <c r="S91" s="70">
        <f>IF(COUNTIF(G89:O91,"○")=0,1,"")</f>
        <v>1</v>
      </c>
      <c r="T91" s="46"/>
      <c r="U91" s="47" t="str">
        <f>IF(AND(COUNTIF(G89:O91,"○")&gt;=1,D91=""),"NG","OK")</f>
        <v>OK</v>
      </c>
      <c r="V91" s="31"/>
    </row>
    <row r="92" spans="1:22">
      <c r="A92" s="82"/>
      <c r="B92" s="95"/>
      <c r="C92" s="103"/>
      <c r="D92" s="103"/>
      <c r="E92" s="103"/>
      <c r="F92" s="103"/>
      <c r="G92" s="103"/>
      <c r="H92" s="103"/>
      <c r="I92" s="103"/>
      <c r="J92" s="103"/>
      <c r="K92" s="103"/>
      <c r="L92" s="103"/>
      <c r="M92" s="103"/>
      <c r="N92" s="103"/>
      <c r="O92" s="103"/>
      <c r="P92" s="103"/>
      <c r="R92" s="138"/>
      <c r="S92" s="164"/>
      <c r="V92" s="31"/>
    </row>
    <row r="93" spans="1:22">
      <c r="A93" s="82"/>
      <c r="B93" s="457" t="s">
        <v>320</v>
      </c>
      <c r="C93" s="284"/>
      <c r="D93" s="284"/>
      <c r="E93" s="284"/>
      <c r="F93" s="285"/>
      <c r="G93" s="452" t="s">
        <v>173</v>
      </c>
      <c r="H93" s="325"/>
      <c r="I93" s="326"/>
      <c r="J93" s="452" t="s">
        <v>174</v>
      </c>
      <c r="K93" s="325"/>
      <c r="L93" s="326"/>
      <c r="M93" s="452" t="s">
        <v>175</v>
      </c>
      <c r="N93" s="325"/>
      <c r="O93" s="326"/>
      <c r="P93" s="163"/>
      <c r="R93" s="138"/>
      <c r="S93" s="164"/>
      <c r="T93" s="33"/>
      <c r="U93" s="31"/>
      <c r="V93" s="31"/>
    </row>
    <row r="94" spans="1:22" ht="15" customHeight="1">
      <c r="A94" s="82"/>
      <c r="B94" s="458"/>
      <c r="C94" s="286"/>
      <c r="D94" s="286"/>
      <c r="E94" s="286"/>
      <c r="F94" s="287"/>
      <c r="G94" s="453"/>
      <c r="H94" s="346"/>
      <c r="I94" s="454"/>
      <c r="J94" s="453"/>
      <c r="K94" s="346"/>
      <c r="L94" s="454"/>
      <c r="M94" s="453"/>
      <c r="N94" s="346"/>
      <c r="O94" s="454"/>
      <c r="P94" s="163"/>
      <c r="R94" s="138"/>
      <c r="S94" s="164"/>
      <c r="T94" s="33"/>
      <c r="U94" s="31"/>
      <c r="V94" s="31"/>
    </row>
    <row r="95" spans="1:22" ht="15" customHeight="1">
      <c r="A95" s="82"/>
      <c r="B95" s="106" t="s">
        <v>7</v>
      </c>
      <c r="C95" s="417" t="s">
        <v>23</v>
      </c>
      <c r="D95" s="417"/>
      <c r="E95" s="417"/>
      <c r="F95" s="418"/>
      <c r="G95" s="455"/>
      <c r="H95" s="456"/>
      <c r="I95" s="127"/>
      <c r="J95" s="455"/>
      <c r="K95" s="456"/>
      <c r="L95" s="127"/>
      <c r="M95" s="455"/>
      <c r="N95" s="456"/>
      <c r="O95" s="127"/>
      <c r="P95" s="1"/>
      <c r="Q95" s="388" t="str">
        <f>IF(AND($U$3=1,U95="NG"),"現在までの経験で「1.住宅など建物の屋根に架台設置された太陽光パネル」に「○」を選択された項目について、件数（不明な場合は「不明」）を入力してください。/","")</f>
        <v/>
      </c>
      <c r="R95" s="105"/>
      <c r="S95" s="70">
        <f>IF(G83&lt;&gt;"○",1,"")</f>
        <v>1</v>
      </c>
      <c r="T95" s="70">
        <f>IF(M83&lt;&gt;"○",1,"")</f>
        <v>1</v>
      </c>
      <c r="U95" s="47" t="str">
        <f>IF(OR(AND(G95="",G83="○"),AND(J95="",J83="○"),AND(M95="",M83="○")),"NG","OK")</f>
        <v>OK</v>
      </c>
      <c r="V95" s="31"/>
    </row>
    <row r="96" spans="1:22" ht="15" customHeight="1">
      <c r="A96" s="82"/>
      <c r="B96" s="167"/>
      <c r="C96" s="419"/>
      <c r="D96" s="419"/>
      <c r="E96" s="419"/>
      <c r="F96" s="420"/>
      <c r="G96" s="426"/>
      <c r="H96" s="428"/>
      <c r="I96" s="130" t="s">
        <v>26</v>
      </c>
      <c r="J96" s="426"/>
      <c r="K96" s="428"/>
      <c r="L96" s="130" t="s">
        <v>26</v>
      </c>
      <c r="M96" s="426"/>
      <c r="N96" s="428"/>
      <c r="O96" s="130" t="s">
        <v>26</v>
      </c>
      <c r="P96" s="1"/>
      <c r="Q96" s="388"/>
      <c r="R96" s="105"/>
      <c r="S96" s="70">
        <f>IF(J83&lt;&gt;"○",1,"")</f>
        <v>1</v>
      </c>
      <c r="T96" s="46"/>
      <c r="U96" s="47"/>
      <c r="V96" s="31"/>
    </row>
    <row r="97" spans="1:22" ht="15" customHeight="1">
      <c r="A97" s="82"/>
      <c r="B97" s="157" t="s">
        <v>8</v>
      </c>
      <c r="C97" s="417" t="s">
        <v>24</v>
      </c>
      <c r="D97" s="417"/>
      <c r="E97" s="417"/>
      <c r="F97" s="418"/>
      <c r="G97" s="455"/>
      <c r="H97" s="456"/>
      <c r="I97" s="127"/>
      <c r="J97" s="455"/>
      <c r="K97" s="456"/>
      <c r="L97" s="127"/>
      <c r="M97" s="455"/>
      <c r="N97" s="456"/>
      <c r="O97" s="127"/>
      <c r="P97" s="1"/>
      <c r="Q97" s="388" t="str">
        <f>IF(AND($U$3=1,U97="NG"),"現在までの経験で「2.建物の屋根材や外壁材と一体化した太陽光パネル」に「○」を選択された項目について、件数（不明な場合は「不明」）を入力してください。/","")</f>
        <v/>
      </c>
      <c r="R97" s="105"/>
      <c r="S97" s="70">
        <f>IF(G85&lt;&gt;"○",1,"")</f>
        <v>1</v>
      </c>
      <c r="T97" s="70">
        <f>IF(M85&lt;&gt;"○",1,"")</f>
        <v>1</v>
      </c>
      <c r="U97" s="47" t="str">
        <f>IF(OR(AND(G97="",G85="○"),AND(J97="",J85="○"),AND(M97="",M85="○")),"NG","OK")</f>
        <v>OK</v>
      </c>
      <c r="V97" s="31"/>
    </row>
    <row r="98" spans="1:22" ht="15" customHeight="1">
      <c r="A98" s="82"/>
      <c r="B98" s="168"/>
      <c r="C98" s="419"/>
      <c r="D98" s="419"/>
      <c r="E98" s="419"/>
      <c r="F98" s="420"/>
      <c r="G98" s="426"/>
      <c r="H98" s="428"/>
      <c r="I98" s="130" t="s">
        <v>26</v>
      </c>
      <c r="J98" s="426"/>
      <c r="K98" s="428"/>
      <c r="L98" s="130" t="s">
        <v>26</v>
      </c>
      <c r="M98" s="426"/>
      <c r="N98" s="428"/>
      <c r="O98" s="130" t="s">
        <v>26</v>
      </c>
      <c r="P98" s="1"/>
      <c r="Q98" s="388"/>
      <c r="R98" s="105"/>
      <c r="S98" s="70">
        <f>IF(J85&lt;&gt;"○",1,"")</f>
        <v>1</v>
      </c>
      <c r="T98" s="46"/>
      <c r="U98" s="47"/>
      <c r="V98" s="31"/>
    </row>
    <row r="99" spans="1:22" ht="15" customHeight="1">
      <c r="A99" s="82"/>
      <c r="B99" s="106" t="s">
        <v>9</v>
      </c>
      <c r="C99" s="448" t="s">
        <v>176</v>
      </c>
      <c r="D99" s="448"/>
      <c r="E99" s="448"/>
      <c r="F99" s="449"/>
      <c r="G99" s="455"/>
      <c r="H99" s="456"/>
      <c r="I99" s="127"/>
      <c r="J99" s="455"/>
      <c r="K99" s="456"/>
      <c r="L99" s="127"/>
      <c r="M99" s="455"/>
      <c r="N99" s="456"/>
      <c r="O99" s="127"/>
      <c r="P99" s="1"/>
      <c r="Q99" s="388" t="str">
        <f>IF(AND($U$3=1,U99="NG"),"現在までの経験で「3.平地に設置された太陽光パネル」に「○」を選択された項目について、件数（不明な場合は「不明」）を入力してください。/","")</f>
        <v/>
      </c>
      <c r="R99" s="105"/>
      <c r="S99" s="70">
        <f>IF(G87&lt;&gt;"○",1,"")</f>
        <v>1</v>
      </c>
      <c r="T99" s="70">
        <f>IF(M87&lt;&gt;"○",1,"")</f>
        <v>1</v>
      </c>
      <c r="U99" s="47" t="str">
        <f>IF(OR(AND(G99="",G87="○"),AND(J99="",J87="○"),AND(M99="",M87="○")),"NG","OK")</f>
        <v>OK</v>
      </c>
      <c r="V99" s="31"/>
    </row>
    <row r="100" spans="1:22" ht="15" customHeight="1">
      <c r="A100" s="82"/>
      <c r="B100" s="167"/>
      <c r="C100" s="450"/>
      <c r="D100" s="450"/>
      <c r="E100" s="450"/>
      <c r="F100" s="451"/>
      <c r="G100" s="426"/>
      <c r="H100" s="428"/>
      <c r="I100" s="130" t="s">
        <v>26</v>
      </c>
      <c r="J100" s="426"/>
      <c r="K100" s="428"/>
      <c r="L100" s="130" t="s">
        <v>26</v>
      </c>
      <c r="M100" s="426"/>
      <c r="N100" s="428"/>
      <c r="O100" s="130" t="s">
        <v>26</v>
      </c>
      <c r="P100" s="1"/>
      <c r="Q100" s="388"/>
      <c r="R100" s="105"/>
      <c r="S100" s="70">
        <f>IF(J87&lt;&gt;"○",1,"")</f>
        <v>1</v>
      </c>
      <c r="T100" s="46"/>
      <c r="U100" s="47"/>
      <c r="V100" s="31"/>
    </row>
    <row r="101" spans="1:22" ht="15" customHeight="1">
      <c r="A101" s="82"/>
      <c r="B101" s="157" t="s">
        <v>10</v>
      </c>
      <c r="C101" s="284" t="s">
        <v>22</v>
      </c>
      <c r="D101" s="284"/>
      <c r="E101" s="284"/>
      <c r="F101" s="285"/>
      <c r="G101" s="455"/>
      <c r="H101" s="456"/>
      <c r="I101" s="127"/>
      <c r="J101" s="455"/>
      <c r="K101" s="456"/>
      <c r="L101" s="127"/>
      <c r="M101" s="455"/>
      <c r="N101" s="456"/>
      <c r="O101" s="127"/>
      <c r="P101" s="1"/>
      <c r="Q101" s="388" t="str">
        <f>IF(AND($U$3=1,U101="NG"),"現在までの経験で「4.その他」に「○」を選択された項目について、件数（不明な場合は「不明」）を入力してください。/","")</f>
        <v/>
      </c>
      <c r="R101" s="105"/>
      <c r="S101" s="70">
        <f>IF(G89&lt;&gt;"○",1,"")</f>
        <v>1</v>
      </c>
      <c r="T101" s="70">
        <f>IF(M89&lt;&gt;"○",1,"")</f>
        <v>1</v>
      </c>
      <c r="U101" s="47" t="str">
        <f>IF(OR(AND(G101="",G89="○"),AND(J101="",J89="○"),AND(M101="",M89="○")),"NG","OK")</f>
        <v>OK</v>
      </c>
      <c r="V101" s="31"/>
    </row>
    <row r="102" spans="1:22" ht="15" customHeight="1">
      <c r="A102" s="82"/>
      <c r="B102" s="169"/>
      <c r="C102" s="356"/>
      <c r="D102" s="356"/>
      <c r="E102" s="356"/>
      <c r="F102" s="357"/>
      <c r="G102" s="486"/>
      <c r="H102" s="487"/>
      <c r="I102" s="170"/>
      <c r="J102" s="486"/>
      <c r="K102" s="487"/>
      <c r="L102" s="170"/>
      <c r="M102" s="486"/>
      <c r="N102" s="487"/>
      <c r="O102" s="170"/>
      <c r="P102" s="1"/>
      <c r="Q102" s="388"/>
      <c r="R102" s="105"/>
      <c r="S102" s="70">
        <f>IF(J89&lt;&gt;"○",1,"")</f>
        <v>1</v>
      </c>
      <c r="T102" s="46"/>
      <c r="U102" s="47"/>
      <c r="V102" s="31"/>
    </row>
    <row r="103" spans="1:22" ht="15" customHeight="1">
      <c r="A103" s="82"/>
      <c r="B103" s="171"/>
      <c r="C103" s="134"/>
      <c r="D103" s="497"/>
      <c r="E103" s="498"/>
      <c r="F103" s="499"/>
      <c r="G103" s="426"/>
      <c r="H103" s="428"/>
      <c r="I103" s="130" t="s">
        <v>26</v>
      </c>
      <c r="J103" s="426"/>
      <c r="K103" s="428"/>
      <c r="L103" s="130" t="s">
        <v>26</v>
      </c>
      <c r="M103" s="426"/>
      <c r="N103" s="428"/>
      <c r="O103" s="130" t="s">
        <v>26</v>
      </c>
      <c r="P103" s="1"/>
      <c r="Q103" s="100" t="str">
        <f>IF(U103="NG","その他の具体的な内容を記入してください/","")</f>
        <v/>
      </c>
      <c r="R103" s="105"/>
      <c r="S103" s="70">
        <f>IF(SUM(G101,J101,M101)=0,1,"")</f>
        <v>1</v>
      </c>
      <c r="T103" s="46"/>
      <c r="U103" s="47" t="str">
        <f>IF(AND(COUNTIF(G101:O103,"○")&gt;=1,D103=""),"NG","OK")</f>
        <v>OK</v>
      </c>
      <c r="V103" s="31"/>
    </row>
    <row r="104" spans="1:22">
      <c r="A104" s="82"/>
      <c r="B104" s="95"/>
      <c r="C104" s="103"/>
      <c r="D104" s="103"/>
      <c r="E104" s="103"/>
      <c r="F104" s="103"/>
      <c r="G104" s="103"/>
      <c r="H104" s="103"/>
      <c r="I104" s="103"/>
      <c r="J104" s="103"/>
      <c r="K104" s="103"/>
      <c r="L104" s="103"/>
      <c r="M104" s="103"/>
      <c r="N104" s="103"/>
      <c r="O104" s="103"/>
      <c r="P104" s="103"/>
      <c r="R104" s="138"/>
      <c r="S104" s="164"/>
      <c r="T104" s="33"/>
      <c r="U104" s="31"/>
      <c r="V104" s="31"/>
    </row>
    <row r="105" spans="1:22">
      <c r="A105" s="82"/>
      <c r="B105" s="95" t="s">
        <v>180</v>
      </c>
      <c r="C105" s="296" t="s">
        <v>818</v>
      </c>
      <c r="D105" s="296"/>
      <c r="E105" s="296"/>
      <c r="F105" s="296"/>
      <c r="G105" s="296"/>
      <c r="H105" s="296"/>
      <c r="I105" s="296"/>
      <c r="J105" s="296"/>
      <c r="K105" s="296"/>
      <c r="L105" s="296"/>
      <c r="M105" s="296"/>
      <c r="N105" s="296"/>
      <c r="O105" s="296"/>
      <c r="S105" s="33"/>
      <c r="T105" s="33"/>
      <c r="U105" s="31"/>
      <c r="V105" s="31"/>
    </row>
    <row r="106" spans="1:22">
      <c r="B106" s="95"/>
      <c r="C106" s="296"/>
      <c r="D106" s="296"/>
      <c r="E106" s="296"/>
      <c r="F106" s="296"/>
      <c r="G106" s="296"/>
      <c r="H106" s="296"/>
      <c r="I106" s="296"/>
      <c r="J106" s="296"/>
      <c r="K106" s="296"/>
      <c r="L106" s="296"/>
      <c r="M106" s="296"/>
      <c r="N106" s="296"/>
      <c r="O106" s="296"/>
      <c r="S106" s="33"/>
      <c r="T106" s="33"/>
      <c r="U106" s="31"/>
      <c r="V106" s="31"/>
    </row>
    <row r="107" spans="1:22">
      <c r="B107" s="95"/>
      <c r="C107" s="296"/>
      <c r="D107" s="296"/>
      <c r="E107" s="296"/>
      <c r="F107" s="296"/>
      <c r="G107" s="296"/>
      <c r="H107" s="296"/>
      <c r="I107" s="296"/>
      <c r="J107" s="296"/>
      <c r="K107" s="296"/>
      <c r="L107" s="296"/>
      <c r="M107" s="296"/>
      <c r="N107" s="296"/>
      <c r="O107" s="296"/>
      <c r="S107" s="33"/>
      <c r="T107" s="33"/>
      <c r="U107" s="31"/>
      <c r="V107" s="31"/>
    </row>
    <row r="108" spans="1:22">
      <c r="B108" s="95"/>
      <c r="C108" s="296"/>
      <c r="D108" s="296"/>
      <c r="E108" s="296"/>
      <c r="F108" s="296"/>
      <c r="G108" s="296"/>
      <c r="H108" s="296"/>
      <c r="I108" s="296"/>
      <c r="J108" s="296"/>
      <c r="K108" s="296"/>
      <c r="L108" s="296"/>
      <c r="M108" s="296"/>
      <c r="N108" s="296"/>
      <c r="O108" s="296"/>
      <c r="S108" s="33"/>
      <c r="T108" s="33"/>
      <c r="U108" s="31"/>
      <c r="V108" s="31"/>
    </row>
    <row r="109" spans="1:22">
      <c r="B109" s="95"/>
      <c r="C109" s="296"/>
      <c r="D109" s="296"/>
      <c r="E109" s="296"/>
      <c r="F109" s="296"/>
      <c r="G109" s="296"/>
      <c r="H109" s="296"/>
      <c r="I109" s="296"/>
      <c r="J109" s="296"/>
      <c r="K109" s="296"/>
      <c r="L109" s="296"/>
      <c r="M109" s="296"/>
      <c r="N109" s="296"/>
      <c r="O109" s="296"/>
      <c r="S109" s="33"/>
      <c r="T109" s="33"/>
      <c r="U109" s="31"/>
      <c r="V109" s="31"/>
    </row>
    <row r="110" spans="1:22">
      <c r="B110" s="95"/>
      <c r="C110" s="296"/>
      <c r="D110" s="296"/>
      <c r="E110" s="296"/>
      <c r="F110" s="296"/>
      <c r="G110" s="296"/>
      <c r="H110" s="296"/>
      <c r="I110" s="296"/>
      <c r="J110" s="296"/>
      <c r="K110" s="296"/>
      <c r="L110" s="296"/>
      <c r="M110" s="296"/>
      <c r="N110" s="296"/>
      <c r="O110" s="296"/>
      <c r="S110" s="33"/>
      <c r="T110" s="33"/>
      <c r="U110" s="31"/>
      <c r="V110" s="31"/>
    </row>
    <row r="111" spans="1:22">
      <c r="B111" s="95"/>
      <c r="C111" s="296"/>
      <c r="D111" s="296"/>
      <c r="E111" s="296"/>
      <c r="F111" s="296"/>
      <c r="G111" s="296"/>
      <c r="H111" s="296"/>
      <c r="I111" s="296"/>
      <c r="J111" s="296"/>
      <c r="K111" s="296"/>
      <c r="L111" s="296"/>
      <c r="M111" s="296"/>
      <c r="N111" s="296"/>
      <c r="O111" s="296"/>
      <c r="Q111" s="100" t="str">
        <f>IF(AND($U$3=1,U111="NG"),"排出量を入力してください/","")</f>
        <v/>
      </c>
      <c r="R111" s="105"/>
      <c r="S111" s="46"/>
      <c r="T111" s="46"/>
      <c r="U111" s="47" t="str">
        <f>IF(COUNTA(F116:F137,H116:H137,J116:J137,L116:L137,N116:N137)=0,"NG","OK")</f>
        <v>NG</v>
      </c>
      <c r="V111" s="31"/>
    </row>
    <row r="112" spans="1:22" ht="15" customHeight="1">
      <c r="D112" s="102"/>
      <c r="E112" s="102"/>
      <c r="F112" s="382" t="s">
        <v>70</v>
      </c>
      <c r="G112" s="383"/>
      <c r="H112" s="382" t="s">
        <v>71</v>
      </c>
      <c r="I112" s="383"/>
      <c r="J112" s="382" t="s">
        <v>124</v>
      </c>
      <c r="K112" s="383"/>
      <c r="L112" s="382" t="s">
        <v>72</v>
      </c>
      <c r="M112" s="383"/>
      <c r="N112" s="440" t="s">
        <v>22</v>
      </c>
      <c r="O112" s="441"/>
      <c r="V112" s="31"/>
    </row>
    <row r="113" spans="2:22" ht="15" customHeight="1">
      <c r="D113" s="102"/>
      <c r="E113" s="102"/>
      <c r="F113" s="384"/>
      <c r="G113" s="385"/>
      <c r="H113" s="384"/>
      <c r="I113" s="385"/>
      <c r="J113" s="384"/>
      <c r="K113" s="385"/>
      <c r="L113" s="384"/>
      <c r="M113" s="385"/>
      <c r="N113" s="442"/>
      <c r="O113" s="443"/>
      <c r="V113" s="31"/>
    </row>
    <row r="114" spans="2:22" ht="15" customHeight="1">
      <c r="D114" s="102"/>
      <c r="E114" s="102"/>
      <c r="F114" s="384"/>
      <c r="G114" s="385"/>
      <c r="H114" s="384"/>
      <c r="I114" s="385"/>
      <c r="J114" s="384"/>
      <c r="K114" s="385"/>
      <c r="L114" s="384"/>
      <c r="M114" s="385"/>
      <c r="N114" s="444"/>
      <c r="O114" s="445"/>
      <c r="Q114" s="100" t="str">
        <f>IF(U114="NG","その他の排出量を入力してください/","")</f>
        <v/>
      </c>
      <c r="R114" s="105"/>
      <c r="S114" s="46"/>
      <c r="T114" s="46"/>
      <c r="U114" s="47" t="str">
        <f>IF(AND(COUNTA(N116:N137)=0,N115&lt;&gt;""),"NG","OK")</f>
        <v>OK</v>
      </c>
      <c r="V114" s="31"/>
    </row>
    <row r="115" spans="2:22" ht="15" customHeight="1">
      <c r="D115" s="102"/>
      <c r="E115" s="102"/>
      <c r="F115" s="386"/>
      <c r="G115" s="387"/>
      <c r="H115" s="386"/>
      <c r="I115" s="387"/>
      <c r="J115" s="386"/>
      <c r="K115" s="387"/>
      <c r="L115" s="386"/>
      <c r="M115" s="387"/>
      <c r="N115" s="446"/>
      <c r="O115" s="447"/>
      <c r="Q115" s="100" t="str">
        <f>IF(U115="NG","その他の具体的な内容を記入してください/","")</f>
        <v/>
      </c>
      <c r="R115" s="105"/>
      <c r="S115" s="70">
        <f>IF(COUNTA(N116:N137)=0,1,"")</f>
        <v>1</v>
      </c>
      <c r="T115" s="46"/>
      <c r="U115" s="47" t="str">
        <f>IF(AND(COUNTA(N116:N137)&gt;=1,N115=""),"NG","OK")</f>
        <v>OK</v>
      </c>
      <c r="V115" s="31"/>
    </row>
    <row r="116" spans="2:22" ht="15" customHeight="1">
      <c r="B116" s="90" t="s">
        <v>84</v>
      </c>
      <c r="C116" s="325" t="s">
        <v>125</v>
      </c>
      <c r="D116" s="325"/>
      <c r="E116" s="326"/>
      <c r="F116" s="55"/>
      <c r="G116" s="172" t="s">
        <v>86</v>
      </c>
      <c r="H116" s="55"/>
      <c r="I116" s="172" t="s">
        <v>86</v>
      </c>
      <c r="J116" s="55"/>
      <c r="K116" s="172" t="s">
        <v>86</v>
      </c>
      <c r="L116" s="55"/>
      <c r="M116" s="172" t="s">
        <v>86</v>
      </c>
      <c r="N116" s="55"/>
      <c r="O116" s="172" t="s">
        <v>86</v>
      </c>
      <c r="V116" s="31"/>
    </row>
    <row r="117" spans="2:22">
      <c r="B117" s="173"/>
      <c r="C117" s="327"/>
      <c r="D117" s="327"/>
      <c r="E117" s="328"/>
      <c r="F117" s="56"/>
      <c r="G117" s="174" t="s">
        <v>87</v>
      </c>
      <c r="H117" s="56"/>
      <c r="I117" s="174" t="s">
        <v>87</v>
      </c>
      <c r="J117" s="56"/>
      <c r="K117" s="174" t="s">
        <v>87</v>
      </c>
      <c r="L117" s="56"/>
      <c r="M117" s="174" t="s">
        <v>87</v>
      </c>
      <c r="N117" s="56"/>
      <c r="O117" s="174" t="s">
        <v>87</v>
      </c>
      <c r="V117" s="31"/>
    </row>
    <row r="118" spans="2:22" ht="15" customHeight="1">
      <c r="B118" s="175" t="s">
        <v>8</v>
      </c>
      <c r="C118" s="359" t="s">
        <v>588</v>
      </c>
      <c r="D118" s="359"/>
      <c r="E118" s="360"/>
      <c r="F118" s="55"/>
      <c r="G118" s="172" t="s">
        <v>86</v>
      </c>
      <c r="H118" s="55"/>
      <c r="I118" s="172" t="s">
        <v>86</v>
      </c>
      <c r="J118" s="55"/>
      <c r="K118" s="172" t="s">
        <v>86</v>
      </c>
      <c r="L118" s="55"/>
      <c r="M118" s="172" t="s">
        <v>86</v>
      </c>
      <c r="N118" s="55"/>
      <c r="O118" s="172" t="s">
        <v>86</v>
      </c>
      <c r="V118" s="31"/>
    </row>
    <row r="119" spans="2:22">
      <c r="B119" s="176"/>
      <c r="C119" s="361"/>
      <c r="D119" s="361"/>
      <c r="E119" s="362"/>
      <c r="F119" s="57"/>
      <c r="G119" s="174" t="s">
        <v>87</v>
      </c>
      <c r="H119" s="57"/>
      <c r="I119" s="174" t="s">
        <v>87</v>
      </c>
      <c r="J119" s="57"/>
      <c r="K119" s="174" t="s">
        <v>87</v>
      </c>
      <c r="L119" s="57"/>
      <c r="M119" s="174" t="s">
        <v>87</v>
      </c>
      <c r="N119" s="57"/>
      <c r="O119" s="174" t="s">
        <v>87</v>
      </c>
      <c r="V119" s="31"/>
    </row>
    <row r="120" spans="2:22" ht="15" customHeight="1">
      <c r="B120" s="175" t="s">
        <v>9</v>
      </c>
      <c r="C120" s="359" t="s">
        <v>592</v>
      </c>
      <c r="D120" s="359"/>
      <c r="E120" s="360"/>
      <c r="F120" s="55"/>
      <c r="G120" s="172" t="s">
        <v>86</v>
      </c>
      <c r="H120" s="55"/>
      <c r="I120" s="172" t="s">
        <v>86</v>
      </c>
      <c r="J120" s="55"/>
      <c r="K120" s="172" t="s">
        <v>86</v>
      </c>
      <c r="L120" s="55"/>
      <c r="M120" s="172" t="s">
        <v>86</v>
      </c>
      <c r="N120" s="55"/>
      <c r="O120" s="172" t="s">
        <v>86</v>
      </c>
      <c r="V120" s="31"/>
    </row>
    <row r="121" spans="2:22">
      <c r="B121" s="176"/>
      <c r="C121" s="361"/>
      <c r="D121" s="361"/>
      <c r="E121" s="362"/>
      <c r="F121" s="56"/>
      <c r="G121" s="174" t="s">
        <v>87</v>
      </c>
      <c r="H121" s="56"/>
      <c r="I121" s="174" t="s">
        <v>87</v>
      </c>
      <c r="J121" s="56"/>
      <c r="K121" s="174" t="s">
        <v>87</v>
      </c>
      <c r="L121" s="56"/>
      <c r="M121" s="174" t="s">
        <v>87</v>
      </c>
      <c r="N121" s="56"/>
      <c r="O121" s="174" t="s">
        <v>87</v>
      </c>
      <c r="V121" s="31"/>
    </row>
    <row r="122" spans="2:22" ht="15" customHeight="1">
      <c r="B122" s="175" t="s">
        <v>10</v>
      </c>
      <c r="C122" s="359" t="s">
        <v>122</v>
      </c>
      <c r="D122" s="359"/>
      <c r="E122" s="360"/>
      <c r="F122" s="55"/>
      <c r="G122" s="172" t="s">
        <v>86</v>
      </c>
      <c r="H122" s="55"/>
      <c r="I122" s="172" t="s">
        <v>86</v>
      </c>
      <c r="J122" s="55"/>
      <c r="K122" s="172" t="s">
        <v>86</v>
      </c>
      <c r="L122" s="55"/>
      <c r="M122" s="172" t="s">
        <v>86</v>
      </c>
      <c r="N122" s="55"/>
      <c r="O122" s="172" t="s">
        <v>86</v>
      </c>
      <c r="V122" s="31"/>
    </row>
    <row r="123" spans="2:22">
      <c r="B123" s="176"/>
      <c r="C123" s="361"/>
      <c r="D123" s="361"/>
      <c r="E123" s="362"/>
      <c r="F123" s="57"/>
      <c r="G123" s="174" t="s">
        <v>87</v>
      </c>
      <c r="H123" s="57"/>
      <c r="I123" s="174" t="s">
        <v>87</v>
      </c>
      <c r="J123" s="57"/>
      <c r="K123" s="174" t="s">
        <v>87</v>
      </c>
      <c r="L123" s="57"/>
      <c r="M123" s="174" t="s">
        <v>87</v>
      </c>
      <c r="N123" s="57"/>
      <c r="O123" s="174" t="s">
        <v>87</v>
      </c>
      <c r="V123" s="31"/>
    </row>
    <row r="124" spans="2:22" ht="15" customHeight="1">
      <c r="B124" s="175" t="s">
        <v>11</v>
      </c>
      <c r="C124" s="359" t="s">
        <v>123</v>
      </c>
      <c r="D124" s="359"/>
      <c r="E124" s="360"/>
      <c r="F124" s="55"/>
      <c r="G124" s="172" t="s">
        <v>86</v>
      </c>
      <c r="H124" s="55"/>
      <c r="I124" s="172" t="s">
        <v>86</v>
      </c>
      <c r="J124" s="55"/>
      <c r="K124" s="172" t="s">
        <v>86</v>
      </c>
      <c r="L124" s="55"/>
      <c r="M124" s="172" t="s">
        <v>86</v>
      </c>
      <c r="N124" s="55"/>
      <c r="O124" s="172" t="s">
        <v>86</v>
      </c>
      <c r="V124" s="31"/>
    </row>
    <row r="125" spans="2:22">
      <c r="B125" s="176"/>
      <c r="C125" s="361"/>
      <c r="D125" s="361"/>
      <c r="E125" s="362"/>
      <c r="F125" s="56"/>
      <c r="G125" s="174" t="s">
        <v>87</v>
      </c>
      <c r="H125" s="56"/>
      <c r="I125" s="174" t="s">
        <v>87</v>
      </c>
      <c r="J125" s="56"/>
      <c r="K125" s="174" t="s">
        <v>87</v>
      </c>
      <c r="L125" s="56"/>
      <c r="M125" s="174" t="s">
        <v>87</v>
      </c>
      <c r="N125" s="56"/>
      <c r="O125" s="174" t="s">
        <v>87</v>
      </c>
      <c r="V125" s="31"/>
    </row>
    <row r="126" spans="2:22" ht="15" customHeight="1">
      <c r="B126" s="175" t="s">
        <v>20</v>
      </c>
      <c r="C126" s="359" t="s">
        <v>177</v>
      </c>
      <c r="D126" s="359"/>
      <c r="E126" s="360"/>
      <c r="F126" s="436"/>
      <c r="G126" s="432" t="s">
        <v>86</v>
      </c>
      <c r="H126" s="436"/>
      <c r="I126" s="432" t="s">
        <v>86</v>
      </c>
      <c r="J126" s="436"/>
      <c r="K126" s="432" t="s">
        <v>86</v>
      </c>
      <c r="L126" s="436"/>
      <c r="M126" s="432" t="s">
        <v>86</v>
      </c>
      <c r="N126" s="436"/>
      <c r="O126" s="432" t="s">
        <v>86</v>
      </c>
      <c r="V126" s="31"/>
    </row>
    <row r="127" spans="2:22" ht="15" customHeight="1">
      <c r="B127" s="177"/>
      <c r="C127" s="488"/>
      <c r="D127" s="488"/>
      <c r="E127" s="489"/>
      <c r="F127" s="437"/>
      <c r="G127" s="433"/>
      <c r="H127" s="437"/>
      <c r="I127" s="433"/>
      <c r="J127" s="437"/>
      <c r="K127" s="433"/>
      <c r="L127" s="437"/>
      <c r="M127" s="433"/>
      <c r="N127" s="437"/>
      <c r="O127" s="433"/>
      <c r="V127" s="31"/>
    </row>
    <row r="128" spans="2:22" ht="15" customHeight="1">
      <c r="B128" s="177"/>
      <c r="C128" s="488"/>
      <c r="D128" s="488"/>
      <c r="E128" s="489"/>
      <c r="F128" s="434"/>
      <c r="G128" s="438" t="s">
        <v>87</v>
      </c>
      <c r="H128" s="434"/>
      <c r="I128" s="438" t="s">
        <v>87</v>
      </c>
      <c r="J128" s="434"/>
      <c r="K128" s="438" t="s">
        <v>87</v>
      </c>
      <c r="L128" s="434"/>
      <c r="M128" s="438" t="s">
        <v>87</v>
      </c>
      <c r="N128" s="434"/>
      <c r="O128" s="438" t="s">
        <v>87</v>
      </c>
      <c r="R128" s="105"/>
      <c r="S128" s="46"/>
      <c r="T128" s="46"/>
      <c r="U128" s="47"/>
      <c r="V128" s="31"/>
    </row>
    <row r="129" spans="1:22">
      <c r="B129" s="176"/>
      <c r="C129" s="361"/>
      <c r="D129" s="361"/>
      <c r="E129" s="362"/>
      <c r="F129" s="435"/>
      <c r="G129" s="439"/>
      <c r="H129" s="435"/>
      <c r="I129" s="439"/>
      <c r="J129" s="435"/>
      <c r="K129" s="439"/>
      <c r="L129" s="435"/>
      <c r="M129" s="439"/>
      <c r="N129" s="435"/>
      <c r="O129" s="439"/>
      <c r="R129" s="105"/>
      <c r="S129" s="46"/>
      <c r="T129" s="46"/>
      <c r="U129" s="47"/>
      <c r="V129" s="31"/>
    </row>
    <row r="130" spans="1:22" ht="15" customHeight="1">
      <c r="B130" s="175" t="s">
        <v>21</v>
      </c>
      <c r="C130" s="359" t="s">
        <v>178</v>
      </c>
      <c r="D130" s="359"/>
      <c r="E130" s="360"/>
      <c r="F130" s="436"/>
      <c r="G130" s="432" t="s">
        <v>86</v>
      </c>
      <c r="H130" s="436"/>
      <c r="I130" s="432" t="s">
        <v>86</v>
      </c>
      <c r="J130" s="436"/>
      <c r="K130" s="432" t="s">
        <v>86</v>
      </c>
      <c r="L130" s="436"/>
      <c r="M130" s="432" t="s">
        <v>86</v>
      </c>
      <c r="N130" s="436"/>
      <c r="O130" s="432" t="s">
        <v>86</v>
      </c>
      <c r="V130" s="31"/>
    </row>
    <row r="131" spans="1:22" ht="15" customHeight="1">
      <c r="B131" s="177"/>
      <c r="C131" s="488"/>
      <c r="D131" s="488"/>
      <c r="E131" s="489"/>
      <c r="F131" s="437"/>
      <c r="G131" s="433"/>
      <c r="H131" s="437"/>
      <c r="I131" s="433"/>
      <c r="J131" s="437"/>
      <c r="K131" s="433"/>
      <c r="L131" s="437"/>
      <c r="M131" s="433"/>
      <c r="N131" s="437"/>
      <c r="O131" s="433"/>
      <c r="V131" s="31"/>
    </row>
    <row r="132" spans="1:22" ht="15" customHeight="1">
      <c r="B132" s="177"/>
      <c r="C132" s="488"/>
      <c r="D132" s="488"/>
      <c r="E132" s="489"/>
      <c r="F132" s="434"/>
      <c r="G132" s="438" t="s">
        <v>87</v>
      </c>
      <c r="H132" s="434"/>
      <c r="I132" s="438" t="s">
        <v>87</v>
      </c>
      <c r="J132" s="434"/>
      <c r="K132" s="438" t="s">
        <v>87</v>
      </c>
      <c r="L132" s="434"/>
      <c r="M132" s="438" t="s">
        <v>87</v>
      </c>
      <c r="N132" s="434"/>
      <c r="O132" s="438" t="s">
        <v>87</v>
      </c>
      <c r="V132" s="31"/>
    </row>
    <row r="133" spans="1:22">
      <c r="B133" s="176"/>
      <c r="C133" s="361"/>
      <c r="D133" s="361"/>
      <c r="E133" s="362"/>
      <c r="F133" s="435"/>
      <c r="G133" s="439"/>
      <c r="H133" s="435"/>
      <c r="I133" s="439"/>
      <c r="J133" s="435"/>
      <c r="K133" s="439"/>
      <c r="L133" s="435"/>
      <c r="M133" s="439"/>
      <c r="N133" s="435"/>
      <c r="O133" s="439"/>
      <c r="V133" s="31"/>
    </row>
    <row r="134" spans="1:22" ht="15" customHeight="1">
      <c r="B134" s="175" t="s">
        <v>151</v>
      </c>
      <c r="C134" s="363" t="s">
        <v>126</v>
      </c>
      <c r="D134" s="363"/>
      <c r="E134" s="364"/>
      <c r="F134" s="436"/>
      <c r="G134" s="432" t="s">
        <v>86</v>
      </c>
      <c r="H134" s="436"/>
      <c r="I134" s="432" t="s">
        <v>86</v>
      </c>
      <c r="J134" s="436"/>
      <c r="K134" s="432" t="s">
        <v>86</v>
      </c>
      <c r="L134" s="436"/>
      <c r="M134" s="432" t="s">
        <v>86</v>
      </c>
      <c r="N134" s="436"/>
      <c r="O134" s="432" t="s">
        <v>86</v>
      </c>
      <c r="V134" s="31"/>
    </row>
    <row r="135" spans="1:22">
      <c r="B135" s="178"/>
      <c r="C135" s="365"/>
      <c r="D135" s="365"/>
      <c r="E135" s="366"/>
      <c r="F135" s="437"/>
      <c r="G135" s="433"/>
      <c r="H135" s="437"/>
      <c r="I135" s="433"/>
      <c r="J135" s="437"/>
      <c r="K135" s="433"/>
      <c r="L135" s="437"/>
      <c r="M135" s="433"/>
      <c r="N135" s="437"/>
      <c r="O135" s="433"/>
      <c r="V135" s="31"/>
    </row>
    <row r="136" spans="1:22">
      <c r="B136" s="179"/>
      <c r="C136" s="365"/>
      <c r="D136" s="365"/>
      <c r="E136" s="366"/>
      <c r="F136" s="434"/>
      <c r="G136" s="438" t="s">
        <v>87</v>
      </c>
      <c r="H136" s="434"/>
      <c r="I136" s="438" t="s">
        <v>87</v>
      </c>
      <c r="J136" s="434"/>
      <c r="K136" s="438" t="s">
        <v>87</v>
      </c>
      <c r="L136" s="434"/>
      <c r="M136" s="438" t="s">
        <v>87</v>
      </c>
      <c r="N136" s="434"/>
      <c r="O136" s="438" t="s">
        <v>87</v>
      </c>
      <c r="Q136" s="100" t="str">
        <f>IF(U136="NG","その他・処理先不明の排出量を入力してください/","")</f>
        <v/>
      </c>
      <c r="R136" s="105"/>
      <c r="S136" s="46"/>
      <c r="T136" s="46"/>
      <c r="U136" s="47" t="str">
        <f>IF(AND(COUNTA(F134:F137,H134:H137,J134:J137,L134:L137,N134:N137)=0,C137&lt;&gt;""),"NG","OK")</f>
        <v>OK</v>
      </c>
      <c r="V136" s="31"/>
    </row>
    <row r="137" spans="1:22">
      <c r="B137" s="171"/>
      <c r="C137" s="350"/>
      <c r="D137" s="351"/>
      <c r="E137" s="352"/>
      <c r="F137" s="435"/>
      <c r="G137" s="439"/>
      <c r="H137" s="435"/>
      <c r="I137" s="439"/>
      <c r="J137" s="435"/>
      <c r="K137" s="439"/>
      <c r="L137" s="435"/>
      <c r="M137" s="439"/>
      <c r="N137" s="435"/>
      <c r="O137" s="439"/>
      <c r="Q137" s="100" t="str">
        <f>IF(U137="NG","その他・処理先不明の具体的な内容を記入してください/","")</f>
        <v/>
      </c>
      <c r="R137" s="105"/>
      <c r="S137" s="70">
        <f>IF(COUNTA(F134:F137,H134:H137,J134:J137,L134:L137,N134:N137)=0,1,"")</f>
        <v>1</v>
      </c>
      <c r="T137" s="46"/>
      <c r="U137" s="47" t="str">
        <f>IF(AND(COUNTA(F134:F137,H134:H137,J134:J137,L134:L137,N134:N137)&gt;=1,C137=""),"NG","OK")</f>
        <v>OK</v>
      </c>
      <c r="V137" s="31"/>
    </row>
    <row r="138" spans="1:22">
      <c r="B138" s="346" t="s">
        <v>587</v>
      </c>
      <c r="C138" s="346"/>
      <c r="D138" s="346"/>
      <c r="E138" s="346"/>
      <c r="F138" s="346"/>
      <c r="G138" s="346"/>
      <c r="H138" s="346"/>
      <c r="I138" s="346"/>
      <c r="J138" s="346"/>
      <c r="K138" s="346"/>
      <c r="L138" s="346"/>
      <c r="M138" s="346"/>
      <c r="N138" s="346"/>
      <c r="O138" s="346"/>
      <c r="P138" s="84"/>
      <c r="S138" s="33"/>
      <c r="T138" s="33"/>
      <c r="U138" s="31"/>
      <c r="V138" s="31"/>
    </row>
    <row r="139" spans="1:22">
      <c r="B139" s="346"/>
      <c r="C139" s="346"/>
      <c r="D139" s="346"/>
      <c r="E139" s="346"/>
      <c r="F139" s="346"/>
      <c r="G139" s="346"/>
      <c r="H139" s="346"/>
      <c r="I139" s="346"/>
      <c r="J139" s="346"/>
      <c r="K139" s="346"/>
      <c r="L139" s="346"/>
      <c r="M139" s="346"/>
      <c r="N139" s="346"/>
      <c r="O139" s="346"/>
      <c r="P139" s="84"/>
      <c r="S139" s="33"/>
      <c r="T139" s="33"/>
      <c r="U139" s="31"/>
      <c r="V139" s="31"/>
    </row>
    <row r="140" spans="1:22">
      <c r="B140" s="346"/>
      <c r="C140" s="346"/>
      <c r="D140" s="346"/>
      <c r="E140" s="346"/>
      <c r="F140" s="346"/>
      <c r="G140" s="346"/>
      <c r="H140" s="346"/>
      <c r="I140" s="346"/>
      <c r="J140" s="346"/>
      <c r="K140" s="346"/>
      <c r="L140" s="346"/>
      <c r="M140" s="346"/>
      <c r="N140" s="346"/>
      <c r="O140" s="346"/>
      <c r="P140" s="84"/>
      <c r="S140" s="33"/>
      <c r="T140" s="33"/>
      <c r="U140" s="31"/>
      <c r="V140" s="31"/>
    </row>
    <row r="141" spans="1:22">
      <c r="B141" s="346"/>
      <c r="C141" s="346"/>
      <c r="D141" s="346"/>
      <c r="E141" s="346"/>
      <c r="F141" s="346"/>
      <c r="G141" s="346"/>
      <c r="H141" s="346"/>
      <c r="I141" s="346"/>
      <c r="J141" s="346"/>
      <c r="K141" s="346"/>
      <c r="L141" s="346"/>
      <c r="M141" s="346"/>
      <c r="N141" s="346"/>
      <c r="O141" s="346"/>
      <c r="P141" s="84"/>
      <c r="S141" s="33"/>
      <c r="T141" s="33"/>
      <c r="U141" s="31"/>
      <c r="V141" s="31"/>
    </row>
    <row r="142" spans="1:22">
      <c r="B142" s="346"/>
      <c r="C142" s="346"/>
      <c r="D142" s="346"/>
      <c r="E142" s="346"/>
      <c r="F142" s="346"/>
      <c r="G142" s="346"/>
      <c r="H142" s="346"/>
      <c r="I142" s="346"/>
      <c r="J142" s="346"/>
      <c r="K142" s="346"/>
      <c r="L142" s="346"/>
      <c r="M142" s="346"/>
      <c r="N142" s="346"/>
      <c r="O142" s="346"/>
      <c r="P142" s="84"/>
      <c r="S142" s="33"/>
      <c r="T142" s="33"/>
      <c r="U142" s="31"/>
      <c r="V142" s="31"/>
    </row>
    <row r="143" spans="1:22">
      <c r="B143" s="163"/>
      <c r="C143" s="163"/>
      <c r="D143" s="163"/>
      <c r="E143" s="163"/>
      <c r="F143" s="163"/>
      <c r="G143" s="163"/>
      <c r="H143" s="163"/>
      <c r="I143" s="163"/>
      <c r="J143" s="163"/>
      <c r="K143" s="163"/>
      <c r="L143" s="163"/>
      <c r="M143" s="163"/>
      <c r="N143" s="163"/>
      <c r="O143" s="163"/>
      <c r="P143" s="84"/>
      <c r="S143" s="33"/>
      <c r="T143" s="33"/>
      <c r="U143" s="31"/>
      <c r="V143" s="31"/>
    </row>
    <row r="144" spans="1:22" ht="15" customHeight="1">
      <c r="A144" s="82"/>
      <c r="B144" s="293" t="s">
        <v>593</v>
      </c>
      <c r="C144" s="293"/>
      <c r="D144" s="293"/>
      <c r="E144" s="293"/>
      <c r="F144" s="293"/>
      <c r="G144" s="293"/>
      <c r="H144" s="293"/>
      <c r="I144" s="293"/>
      <c r="J144" s="293"/>
      <c r="K144" s="293"/>
      <c r="L144" s="293"/>
      <c r="M144" s="293"/>
      <c r="N144" s="293"/>
      <c r="O144" s="293"/>
      <c r="S144" s="33"/>
      <c r="T144" s="33"/>
      <c r="U144" s="31"/>
      <c r="V144" s="31"/>
    </row>
    <row r="145" spans="2:22">
      <c r="B145" s="293"/>
      <c r="C145" s="293"/>
      <c r="D145" s="293"/>
      <c r="E145" s="293"/>
      <c r="F145" s="293"/>
      <c r="G145" s="293"/>
      <c r="H145" s="293"/>
      <c r="I145" s="293"/>
      <c r="J145" s="293"/>
      <c r="K145" s="293"/>
      <c r="L145" s="293"/>
      <c r="M145" s="293"/>
      <c r="N145" s="293"/>
      <c r="O145" s="293"/>
      <c r="V145" s="31"/>
    </row>
    <row r="146" spans="2:22">
      <c r="B146" s="180"/>
      <c r="C146" s="102"/>
      <c r="D146" s="102"/>
      <c r="E146" s="102"/>
      <c r="F146" s="102"/>
      <c r="G146" s="102"/>
      <c r="H146" s="102"/>
      <c r="I146" s="347" t="s">
        <v>127</v>
      </c>
      <c r="J146" s="348"/>
      <c r="K146" s="348"/>
      <c r="L146" s="348"/>
      <c r="M146" s="348"/>
      <c r="N146" s="348"/>
      <c r="O146" s="169"/>
      <c r="V146" s="31"/>
    </row>
    <row r="147" spans="2:22">
      <c r="B147" s="111" t="s">
        <v>7</v>
      </c>
      <c r="C147" s="108" t="s">
        <v>121</v>
      </c>
      <c r="D147" s="109"/>
      <c r="E147" s="109"/>
      <c r="F147" s="109"/>
      <c r="G147" s="109"/>
      <c r="H147" s="118"/>
      <c r="I147" s="429"/>
      <c r="J147" s="430"/>
      <c r="K147" s="430"/>
      <c r="L147" s="430"/>
      <c r="M147" s="430"/>
      <c r="N147" s="430"/>
      <c r="O147" s="182"/>
      <c r="S147" s="70">
        <f>IF(SUM(F116:F117,H116:H117,J116:J117,L116:L117,N116:N117)=0,1,"")</f>
        <v>1</v>
      </c>
      <c r="V147" s="31"/>
    </row>
    <row r="148" spans="2:22">
      <c r="B148" s="111" t="s">
        <v>8</v>
      </c>
      <c r="C148" s="108" t="s">
        <v>588</v>
      </c>
      <c r="D148" s="109"/>
      <c r="E148" s="109"/>
      <c r="F148" s="109"/>
      <c r="G148" s="109"/>
      <c r="H148" s="118"/>
      <c r="I148" s="429"/>
      <c r="J148" s="430"/>
      <c r="K148" s="430"/>
      <c r="L148" s="430"/>
      <c r="M148" s="430"/>
      <c r="N148" s="430"/>
      <c r="O148" s="182"/>
      <c r="S148" s="70">
        <f>IF(SUM(F118:F119,H118:H119,J118:J119,L118:L119,N118:N119)=0,1,"")</f>
        <v>1</v>
      </c>
      <c r="V148" s="31"/>
    </row>
    <row r="149" spans="2:22">
      <c r="B149" s="111" t="s">
        <v>9</v>
      </c>
      <c r="C149" s="108" t="s">
        <v>594</v>
      </c>
      <c r="D149" s="109"/>
      <c r="E149" s="109"/>
      <c r="F149" s="109"/>
      <c r="G149" s="109"/>
      <c r="H149" s="118"/>
      <c r="I149" s="429"/>
      <c r="J149" s="430"/>
      <c r="K149" s="430"/>
      <c r="L149" s="430"/>
      <c r="M149" s="430"/>
      <c r="N149" s="430"/>
      <c r="O149" s="182"/>
      <c r="S149" s="70">
        <f>IF(SUM(F120:F121,H120:H121,J120:J121,L120:L121,N120:N121)=0,1,"")</f>
        <v>1</v>
      </c>
      <c r="V149" s="31"/>
    </row>
    <row r="150" spans="2:22">
      <c r="B150" s="111" t="s">
        <v>10</v>
      </c>
      <c r="C150" s="108" t="s">
        <v>122</v>
      </c>
      <c r="D150" s="109"/>
      <c r="E150" s="109"/>
      <c r="F150" s="109"/>
      <c r="G150" s="109"/>
      <c r="H150" s="118"/>
      <c r="I150" s="429"/>
      <c r="J150" s="430"/>
      <c r="K150" s="430"/>
      <c r="L150" s="430"/>
      <c r="M150" s="430"/>
      <c r="N150" s="430"/>
      <c r="O150" s="182"/>
      <c r="S150" s="70">
        <f>IF(SUM(F122:F123,H122:H123,J122:J123,L122:L123,N122:N123)=0,1,"")</f>
        <v>1</v>
      </c>
      <c r="V150" s="31"/>
    </row>
    <row r="151" spans="2:22">
      <c r="B151" s="82"/>
      <c r="C151" s="97"/>
      <c r="D151" s="97"/>
      <c r="E151" s="97"/>
      <c r="F151" s="97"/>
      <c r="G151" s="97"/>
      <c r="H151" s="97"/>
      <c r="I151" s="97"/>
      <c r="J151" s="97"/>
      <c r="K151" s="97"/>
      <c r="L151" s="97"/>
      <c r="M151" s="97"/>
      <c r="N151" s="97"/>
      <c r="O151" s="97"/>
    </row>
    <row r="152" spans="2:22" ht="15" customHeight="1">
      <c r="B152" s="95" t="s">
        <v>185</v>
      </c>
      <c r="C152" s="293" t="s">
        <v>819</v>
      </c>
      <c r="D152" s="293"/>
      <c r="E152" s="293"/>
      <c r="F152" s="293"/>
      <c r="G152" s="293"/>
      <c r="H152" s="293"/>
      <c r="I152" s="293"/>
      <c r="J152" s="293"/>
      <c r="K152" s="293"/>
      <c r="L152" s="293"/>
      <c r="M152" s="293"/>
      <c r="N152" s="293"/>
      <c r="O152" s="293"/>
      <c r="P152" s="102"/>
      <c r="V152" s="31"/>
    </row>
    <row r="153" spans="2:22" ht="15" customHeight="1">
      <c r="B153" s="95"/>
      <c r="C153" s="293"/>
      <c r="D153" s="293"/>
      <c r="E153" s="293"/>
      <c r="F153" s="293"/>
      <c r="G153" s="293"/>
      <c r="H153" s="293"/>
      <c r="I153" s="293"/>
      <c r="J153" s="293"/>
      <c r="K153" s="293"/>
      <c r="L153" s="293"/>
      <c r="M153" s="293"/>
      <c r="N153" s="293"/>
      <c r="O153" s="293"/>
      <c r="P153" s="102"/>
    </row>
    <row r="154" spans="2:22" ht="15" customHeight="1">
      <c r="B154" s="95"/>
      <c r="C154" s="293"/>
      <c r="D154" s="293"/>
      <c r="E154" s="293"/>
      <c r="F154" s="293"/>
      <c r="G154" s="293"/>
      <c r="H154" s="293"/>
      <c r="I154" s="293"/>
      <c r="J154" s="293"/>
      <c r="K154" s="293"/>
      <c r="L154" s="293"/>
      <c r="M154" s="293"/>
      <c r="N154" s="293"/>
      <c r="O154" s="293"/>
      <c r="P154" s="102"/>
    </row>
    <row r="155" spans="2:22">
      <c r="B155" s="95"/>
      <c r="C155" s="293"/>
      <c r="D155" s="293"/>
      <c r="E155" s="293"/>
      <c r="F155" s="293"/>
      <c r="G155" s="293"/>
      <c r="H155" s="293"/>
      <c r="I155" s="293"/>
      <c r="J155" s="293"/>
      <c r="K155" s="293"/>
      <c r="L155" s="293"/>
      <c r="M155" s="293"/>
      <c r="N155" s="293"/>
      <c r="O155" s="293"/>
      <c r="P155" s="102"/>
      <c r="V155" s="31"/>
    </row>
    <row r="156" spans="2:22">
      <c r="B156" s="95"/>
      <c r="C156" s="293"/>
      <c r="D156" s="293"/>
      <c r="E156" s="293"/>
      <c r="F156" s="293"/>
      <c r="G156" s="293"/>
      <c r="H156" s="293"/>
      <c r="I156" s="293"/>
      <c r="J156" s="293"/>
      <c r="K156" s="293"/>
      <c r="L156" s="293"/>
      <c r="M156" s="293"/>
      <c r="N156" s="293"/>
      <c r="O156" s="293"/>
      <c r="P156" s="102"/>
    </row>
    <row r="157" spans="2:22">
      <c r="B157" s="95"/>
      <c r="C157" s="293"/>
      <c r="D157" s="293"/>
      <c r="E157" s="293"/>
      <c r="F157" s="293"/>
      <c r="G157" s="293"/>
      <c r="H157" s="293"/>
      <c r="I157" s="293"/>
      <c r="J157" s="293"/>
      <c r="K157" s="293"/>
      <c r="L157" s="293"/>
      <c r="M157" s="293"/>
      <c r="N157" s="293"/>
      <c r="O157" s="293"/>
      <c r="P157" s="102"/>
      <c r="V157" s="31"/>
    </row>
    <row r="158" spans="2:22" ht="15" customHeight="1">
      <c r="B158" s="107"/>
      <c r="C158" s="126"/>
      <c r="D158" s="126"/>
      <c r="E158" s="123" t="s">
        <v>186</v>
      </c>
      <c r="F158" s="108"/>
      <c r="G158" s="108"/>
      <c r="H158" s="108"/>
      <c r="I158" s="160"/>
      <c r="J158" s="123" t="s">
        <v>187</v>
      </c>
      <c r="K158" s="108"/>
      <c r="L158" s="108"/>
      <c r="M158" s="108"/>
      <c r="N158" s="160"/>
      <c r="O158" s="53"/>
      <c r="R158" s="105"/>
      <c r="S158" s="70">
        <f>IF(SUM(F122:F123,H122:H123,J122:J123,L122:L123,N122:N123)=0,1,"")</f>
        <v>1</v>
      </c>
      <c r="T158" s="46"/>
      <c r="U158" s="47"/>
    </row>
    <row r="159" spans="2:22">
      <c r="B159" s="106" t="s">
        <v>7</v>
      </c>
      <c r="C159" s="284" t="s">
        <v>188</v>
      </c>
      <c r="D159" s="284"/>
      <c r="E159" s="490"/>
      <c r="F159" s="491"/>
      <c r="G159" s="491"/>
      <c r="H159" s="492"/>
      <c r="I159" s="183" t="s">
        <v>86</v>
      </c>
      <c r="J159" s="490"/>
      <c r="K159" s="491"/>
      <c r="L159" s="491"/>
      <c r="M159" s="492"/>
      <c r="N159" s="183" t="s">
        <v>86</v>
      </c>
      <c r="O159" s="184"/>
      <c r="Q159" s="388" t="str">
        <f>IF(AND($U$3=1,U159="NG"),"問4-3で「4.リユース事業者へ引渡し」に入力した排出量（重量）の合計と差異があります。一致するように重量を見直してください。/","")</f>
        <v/>
      </c>
      <c r="R159" s="105"/>
      <c r="S159" s="46"/>
      <c r="T159" s="46"/>
      <c r="U159" s="47" t="str">
        <f>IF(SUM(E159,J159,E161,J161)&lt;&gt;SUM(F122,H122,J122,L122,N122),"NG","OK")</f>
        <v>OK</v>
      </c>
      <c r="V159" s="31"/>
    </row>
    <row r="160" spans="2:22">
      <c r="B160" s="153"/>
      <c r="C160" s="286"/>
      <c r="D160" s="286"/>
      <c r="E160" s="493"/>
      <c r="F160" s="494"/>
      <c r="G160" s="494"/>
      <c r="H160" s="495"/>
      <c r="I160" s="185" t="s">
        <v>87</v>
      </c>
      <c r="J160" s="493"/>
      <c r="K160" s="494"/>
      <c r="L160" s="494"/>
      <c r="M160" s="495"/>
      <c r="N160" s="185" t="s">
        <v>87</v>
      </c>
      <c r="O160" s="184"/>
      <c r="Q160" s="388"/>
      <c r="R160" s="105"/>
      <c r="S160" s="46"/>
      <c r="T160" s="46"/>
      <c r="U160" s="47"/>
    </row>
    <row r="161" spans="2:22">
      <c r="B161" s="106" t="s">
        <v>29</v>
      </c>
      <c r="C161" s="284" t="s">
        <v>189</v>
      </c>
      <c r="D161" s="284"/>
      <c r="E161" s="490"/>
      <c r="F161" s="491"/>
      <c r="G161" s="491"/>
      <c r="H161" s="492"/>
      <c r="I161" s="183" t="s">
        <v>86</v>
      </c>
      <c r="J161" s="490"/>
      <c r="K161" s="491"/>
      <c r="L161" s="491"/>
      <c r="M161" s="492"/>
      <c r="N161" s="183" t="s">
        <v>86</v>
      </c>
      <c r="O161" s="184"/>
      <c r="Q161" s="388" t="str">
        <f>IF(AND($U$3=1,U161="NG"),"問4-3で「4.リユース事業者へ引渡し」に入力した排出量（枚数）の合計と差異があります。一致するように枚数を見直してください。/","")</f>
        <v/>
      </c>
      <c r="R161" s="105"/>
      <c r="S161" s="46"/>
      <c r="T161" s="46"/>
      <c r="U161" s="47" t="str">
        <f>IF(SUM(E161,J161,E163,J163)&lt;&gt;SUM(F124,H124,J124,L124,N124),"NG","OK")</f>
        <v>OK</v>
      </c>
      <c r="V161" s="31"/>
    </row>
    <row r="162" spans="2:22">
      <c r="B162" s="153"/>
      <c r="C162" s="286"/>
      <c r="D162" s="286"/>
      <c r="E162" s="426"/>
      <c r="F162" s="427"/>
      <c r="G162" s="427"/>
      <c r="H162" s="428"/>
      <c r="I162" s="186" t="s">
        <v>87</v>
      </c>
      <c r="J162" s="426"/>
      <c r="K162" s="427"/>
      <c r="L162" s="427"/>
      <c r="M162" s="428"/>
      <c r="N162" s="186" t="s">
        <v>87</v>
      </c>
      <c r="O162" s="184"/>
      <c r="Q162" s="388"/>
    </row>
    <row r="163" spans="2:22">
      <c r="B163" s="95"/>
      <c r="C163" s="102"/>
      <c r="D163" s="102"/>
      <c r="E163" s="102"/>
      <c r="F163" s="102"/>
      <c r="G163" s="102"/>
      <c r="H163" s="102"/>
      <c r="I163" s="102"/>
      <c r="J163" s="102"/>
      <c r="K163" s="102"/>
      <c r="L163" s="102"/>
      <c r="M163" s="102"/>
      <c r="N163" s="102"/>
      <c r="O163" s="102"/>
      <c r="P163" s="102"/>
      <c r="V163" s="31"/>
    </row>
    <row r="164" spans="2:22" ht="15" customHeight="1">
      <c r="B164" s="95" t="s">
        <v>199</v>
      </c>
      <c r="C164" s="293" t="s">
        <v>820</v>
      </c>
      <c r="D164" s="293"/>
      <c r="E164" s="293"/>
      <c r="F164" s="293"/>
      <c r="G164" s="293"/>
      <c r="H164" s="293"/>
      <c r="I164" s="293"/>
      <c r="J164" s="293"/>
      <c r="K164" s="293"/>
      <c r="L164" s="293"/>
      <c r="M164" s="293"/>
      <c r="N164" s="293"/>
      <c r="O164" s="293"/>
      <c r="P164" s="102"/>
    </row>
    <row r="165" spans="2:22">
      <c r="B165" s="95"/>
      <c r="C165" s="293"/>
      <c r="D165" s="293"/>
      <c r="E165" s="293"/>
      <c r="F165" s="293"/>
      <c r="G165" s="293"/>
      <c r="H165" s="293"/>
      <c r="I165" s="293"/>
      <c r="J165" s="293"/>
      <c r="K165" s="293"/>
      <c r="L165" s="293"/>
      <c r="M165" s="293"/>
      <c r="N165" s="293"/>
      <c r="O165" s="293"/>
      <c r="P165" s="102"/>
      <c r="V165" s="31"/>
    </row>
    <row r="166" spans="2:22">
      <c r="B166" s="95"/>
      <c r="C166" s="293"/>
      <c r="D166" s="293"/>
      <c r="E166" s="293"/>
      <c r="F166" s="293"/>
      <c r="G166" s="293"/>
      <c r="H166" s="293"/>
      <c r="I166" s="293"/>
      <c r="J166" s="293"/>
      <c r="K166" s="293"/>
      <c r="L166" s="293"/>
      <c r="M166" s="293"/>
      <c r="N166" s="293"/>
      <c r="O166" s="293"/>
      <c r="P166" s="102"/>
    </row>
    <row r="167" spans="2:22">
      <c r="B167" s="95"/>
      <c r="C167" s="293"/>
      <c r="D167" s="293"/>
      <c r="E167" s="293"/>
      <c r="F167" s="293"/>
      <c r="G167" s="293"/>
      <c r="H167" s="293"/>
      <c r="I167" s="293"/>
      <c r="J167" s="293"/>
      <c r="K167" s="293"/>
      <c r="L167" s="293"/>
      <c r="M167" s="293"/>
      <c r="N167" s="293"/>
      <c r="O167" s="293"/>
      <c r="P167" s="102"/>
      <c r="V167" s="31"/>
    </row>
    <row r="168" spans="2:22">
      <c r="B168" s="95"/>
      <c r="C168" s="293"/>
      <c r="D168" s="293"/>
      <c r="E168" s="293"/>
      <c r="F168" s="293"/>
      <c r="G168" s="293"/>
      <c r="H168" s="293"/>
      <c r="I168" s="293"/>
      <c r="J168" s="293"/>
      <c r="K168" s="293"/>
      <c r="L168" s="293"/>
      <c r="M168" s="293"/>
      <c r="N168" s="293"/>
      <c r="O168" s="293"/>
      <c r="P168" s="102"/>
    </row>
    <row r="169" spans="2:22">
      <c r="B169" s="95"/>
      <c r="C169" s="404"/>
      <c r="D169" s="404"/>
      <c r="E169" s="404"/>
      <c r="F169" s="404"/>
      <c r="G169" s="404"/>
      <c r="H169" s="404"/>
      <c r="I169" s="404"/>
      <c r="J169" s="404"/>
      <c r="K169" s="404"/>
      <c r="L169" s="404"/>
      <c r="M169" s="404"/>
      <c r="N169" s="404"/>
      <c r="O169" s="293"/>
      <c r="P169" s="102"/>
      <c r="V169" s="31"/>
    </row>
    <row r="170" spans="2:22">
      <c r="B170" s="106" t="s">
        <v>84</v>
      </c>
      <c r="C170" s="187" t="s">
        <v>190</v>
      </c>
      <c r="D170" s="117"/>
      <c r="E170" s="117"/>
      <c r="F170" s="117"/>
      <c r="G170" s="117"/>
      <c r="H170" s="117"/>
      <c r="I170" s="117"/>
      <c r="J170" s="117"/>
      <c r="K170" s="117"/>
      <c r="L170" s="431"/>
      <c r="M170" s="422"/>
      <c r="N170" s="188" t="s">
        <v>91</v>
      </c>
      <c r="O170" s="110"/>
      <c r="Q170" s="100" t="str">
        <f>IF(AND($U$3=1,U170="NG"),"問4-3で入力した排出量（重量）の合計と差異があります。重量を見直してください。/","")</f>
        <v/>
      </c>
      <c r="R170" s="105"/>
      <c r="S170" s="46"/>
      <c r="T170" s="46"/>
      <c r="U170" s="47" t="str">
        <f>IF(SUM(F116,F118,F120,F122,F124,F126,F130,F134,H116,H118,H120,H122,H124,H126,H130,H134,J116,J118,J120,J122,J124,J126,J130,J134,L116,L118,L120,L122,L124,L126,L130,L134,N116,N118,N120,N122,N124,N126,N130,N134)&lt;&gt;SUM(L170,L172,L174,L176,L178,L180,L182,L184,L186,L188),"NG","OK")</f>
        <v>OK</v>
      </c>
    </row>
    <row r="171" spans="2:22">
      <c r="B171" s="153"/>
      <c r="C171" s="189"/>
      <c r="D171" s="190"/>
      <c r="E171" s="190"/>
      <c r="F171" s="190"/>
      <c r="G171" s="190"/>
      <c r="H171" s="190"/>
      <c r="I171" s="190"/>
      <c r="J171" s="190"/>
      <c r="K171" s="190"/>
      <c r="L171" s="423"/>
      <c r="M171" s="424"/>
      <c r="N171" s="186" t="s">
        <v>60</v>
      </c>
      <c r="O171" s="102"/>
      <c r="Q171" s="166" t="str">
        <f>IF(AND($U$3=1,U171="NG"),"問4-3で入力した排出量（枚数）の合計と差異があります。枚数を見直してください。/","")</f>
        <v/>
      </c>
      <c r="R171" s="105"/>
      <c r="S171" s="46"/>
      <c r="T171" s="46"/>
      <c r="U171" s="47" t="str">
        <f>IF(SUM(F117,F119,F121,F123,F125,F128,F132,F136,H117,H119,H121,H123,H125,H128,H132,H136,J117,J119,J121,J123,J125,J128,J132,J136,L117,L119,L121,L123,L125,L128,L132,L136,N117,N119,N121,N123,N125,N128,N132,N136)&lt;&gt;SUM(L171,L173,L175,L177,L179,L181,L183,L185,L187,L189),"NG","OK")</f>
        <v>OK</v>
      </c>
      <c r="V171" s="31"/>
    </row>
    <row r="172" spans="2:22">
      <c r="B172" s="106" t="s">
        <v>8</v>
      </c>
      <c r="C172" s="187" t="s">
        <v>191</v>
      </c>
      <c r="D172" s="117"/>
      <c r="E172" s="117"/>
      <c r="F172" s="117"/>
      <c r="G172" s="117"/>
      <c r="H172" s="117"/>
      <c r="I172" s="117"/>
      <c r="J172" s="117"/>
      <c r="K172" s="117"/>
      <c r="L172" s="421"/>
      <c r="M172" s="422"/>
      <c r="N172" s="188" t="s">
        <v>91</v>
      </c>
      <c r="O172" s="102"/>
      <c r="Q172" s="191"/>
      <c r="R172" s="105"/>
      <c r="S172" s="46"/>
      <c r="T172" s="46"/>
      <c r="U172" s="47"/>
    </row>
    <row r="173" spans="2:22">
      <c r="B173" s="153"/>
      <c r="C173" s="189"/>
      <c r="D173" s="190"/>
      <c r="E173" s="190"/>
      <c r="F173" s="190"/>
      <c r="G173" s="190"/>
      <c r="H173" s="190"/>
      <c r="I173" s="190"/>
      <c r="J173" s="190"/>
      <c r="K173" s="190"/>
      <c r="L173" s="423"/>
      <c r="M173" s="424"/>
      <c r="N173" s="186" t="s">
        <v>60</v>
      </c>
      <c r="O173" s="102"/>
      <c r="Q173" s="191"/>
      <c r="V173" s="31"/>
    </row>
    <row r="174" spans="2:22">
      <c r="B174" s="106" t="s">
        <v>9</v>
      </c>
      <c r="C174" s="187" t="s">
        <v>192</v>
      </c>
      <c r="D174" s="117"/>
      <c r="E174" s="117"/>
      <c r="F174" s="117"/>
      <c r="G174" s="117"/>
      <c r="H174" s="117"/>
      <c r="I174" s="117"/>
      <c r="J174" s="117"/>
      <c r="K174" s="117"/>
      <c r="L174" s="421"/>
      <c r="M174" s="422"/>
      <c r="N174" s="188" t="s">
        <v>91</v>
      </c>
      <c r="O174" s="102"/>
    </row>
    <row r="175" spans="2:22">
      <c r="B175" s="153"/>
      <c r="C175" s="189"/>
      <c r="D175" s="190"/>
      <c r="E175" s="190"/>
      <c r="F175" s="190"/>
      <c r="G175" s="190"/>
      <c r="H175" s="190"/>
      <c r="I175" s="190"/>
      <c r="J175" s="190"/>
      <c r="K175" s="190"/>
      <c r="L175" s="423"/>
      <c r="M175" s="424"/>
      <c r="N175" s="186" t="s">
        <v>60</v>
      </c>
      <c r="O175" s="102"/>
      <c r="V175" s="31"/>
    </row>
    <row r="176" spans="2:22">
      <c r="B176" s="106" t="s">
        <v>10</v>
      </c>
      <c r="C176" s="187" t="s">
        <v>193</v>
      </c>
      <c r="D176" s="117"/>
      <c r="E176" s="117"/>
      <c r="F176" s="117"/>
      <c r="G176" s="117"/>
      <c r="H176" s="117"/>
      <c r="I176" s="117"/>
      <c r="J176" s="117"/>
      <c r="K176" s="117"/>
      <c r="L176" s="421"/>
      <c r="M176" s="422"/>
      <c r="N176" s="188" t="s">
        <v>91</v>
      </c>
      <c r="O176" s="102"/>
    </row>
    <row r="177" spans="2:22">
      <c r="B177" s="153"/>
      <c r="C177" s="189"/>
      <c r="D177" s="190"/>
      <c r="E177" s="190"/>
      <c r="F177" s="190"/>
      <c r="G177" s="190"/>
      <c r="H177" s="190"/>
      <c r="I177" s="190"/>
      <c r="J177" s="190"/>
      <c r="K177" s="190"/>
      <c r="L177" s="423"/>
      <c r="M177" s="424"/>
      <c r="N177" s="186" t="s">
        <v>60</v>
      </c>
      <c r="O177" s="102"/>
      <c r="V177" s="31"/>
    </row>
    <row r="178" spans="2:22">
      <c r="B178" s="106" t="s">
        <v>11</v>
      </c>
      <c r="C178" s="187" t="s">
        <v>194</v>
      </c>
      <c r="D178" s="117"/>
      <c r="E178" s="117"/>
      <c r="F178" s="117"/>
      <c r="G178" s="117"/>
      <c r="H178" s="117"/>
      <c r="I178" s="117"/>
      <c r="J178" s="117"/>
      <c r="K178" s="117"/>
      <c r="L178" s="421"/>
      <c r="M178" s="422"/>
      <c r="N178" s="188" t="s">
        <v>91</v>
      </c>
      <c r="O178" s="102"/>
    </row>
    <row r="179" spans="2:22">
      <c r="B179" s="153"/>
      <c r="C179" s="189"/>
      <c r="D179" s="190"/>
      <c r="E179" s="190"/>
      <c r="F179" s="190"/>
      <c r="G179" s="190"/>
      <c r="H179" s="190"/>
      <c r="I179" s="190"/>
      <c r="J179" s="190"/>
      <c r="K179" s="190"/>
      <c r="L179" s="423"/>
      <c r="M179" s="424"/>
      <c r="N179" s="186" t="s">
        <v>60</v>
      </c>
      <c r="O179" s="102"/>
      <c r="V179" s="31"/>
    </row>
    <row r="180" spans="2:22">
      <c r="B180" s="106" t="s">
        <v>12</v>
      </c>
      <c r="C180" s="187" t="s">
        <v>195</v>
      </c>
      <c r="D180" s="117"/>
      <c r="E180" s="117"/>
      <c r="F180" s="117"/>
      <c r="G180" s="117"/>
      <c r="H180" s="117"/>
      <c r="I180" s="117"/>
      <c r="J180" s="117"/>
      <c r="K180" s="117"/>
      <c r="L180" s="421"/>
      <c r="M180" s="422"/>
      <c r="N180" s="188" t="s">
        <v>91</v>
      </c>
      <c r="O180" s="102"/>
    </row>
    <row r="181" spans="2:22">
      <c r="B181" s="153"/>
      <c r="C181" s="189"/>
      <c r="D181" s="190"/>
      <c r="E181" s="190"/>
      <c r="F181" s="190"/>
      <c r="G181" s="190"/>
      <c r="H181" s="190"/>
      <c r="I181" s="190"/>
      <c r="J181" s="190"/>
      <c r="K181" s="190"/>
      <c r="L181" s="423"/>
      <c r="M181" s="424"/>
      <c r="N181" s="186" t="s">
        <v>60</v>
      </c>
      <c r="O181" s="102"/>
      <c r="V181" s="31"/>
    </row>
    <row r="182" spans="2:22">
      <c r="B182" s="106" t="s">
        <v>13</v>
      </c>
      <c r="C182" s="417" t="s">
        <v>198</v>
      </c>
      <c r="D182" s="417"/>
      <c r="E182" s="417"/>
      <c r="F182" s="417"/>
      <c r="G182" s="417"/>
      <c r="H182" s="417"/>
      <c r="I182" s="417"/>
      <c r="J182" s="417"/>
      <c r="K182" s="418"/>
      <c r="L182" s="421"/>
      <c r="M182" s="422"/>
      <c r="N182" s="188" t="s">
        <v>91</v>
      </c>
      <c r="O182" s="102"/>
    </row>
    <row r="183" spans="2:22">
      <c r="B183" s="153"/>
      <c r="C183" s="419"/>
      <c r="D183" s="419"/>
      <c r="E183" s="419"/>
      <c r="F183" s="419"/>
      <c r="G183" s="419"/>
      <c r="H183" s="419"/>
      <c r="I183" s="419"/>
      <c r="J183" s="419"/>
      <c r="K183" s="420"/>
      <c r="L183" s="423"/>
      <c r="M183" s="424"/>
      <c r="N183" s="186" t="s">
        <v>60</v>
      </c>
      <c r="O183" s="102"/>
      <c r="V183" s="31"/>
    </row>
    <row r="184" spans="2:22">
      <c r="B184" s="106" t="s">
        <v>14</v>
      </c>
      <c r="C184" s="187" t="s">
        <v>196</v>
      </c>
      <c r="D184" s="117"/>
      <c r="E184" s="117"/>
      <c r="F184" s="117"/>
      <c r="G184" s="117"/>
      <c r="H184" s="117"/>
      <c r="I184" s="117"/>
      <c r="J184" s="117"/>
      <c r="K184" s="117"/>
      <c r="L184" s="421"/>
      <c r="M184" s="422"/>
      <c r="N184" s="188" t="s">
        <v>91</v>
      </c>
      <c r="O184" s="102"/>
    </row>
    <row r="185" spans="2:22">
      <c r="B185" s="153"/>
      <c r="C185" s="189"/>
      <c r="D185" s="190"/>
      <c r="E185" s="190"/>
      <c r="F185" s="190"/>
      <c r="G185" s="190"/>
      <c r="H185" s="190"/>
      <c r="I185" s="190"/>
      <c r="J185" s="190"/>
      <c r="K185" s="190"/>
      <c r="L185" s="423"/>
      <c r="M185" s="424"/>
      <c r="N185" s="186" t="s">
        <v>60</v>
      </c>
      <c r="O185" s="102"/>
      <c r="V185" s="31"/>
    </row>
    <row r="186" spans="2:22">
      <c r="B186" s="106" t="s">
        <v>49</v>
      </c>
      <c r="C186" s="187" t="s">
        <v>22</v>
      </c>
      <c r="D186" s="117"/>
      <c r="E186" s="117"/>
      <c r="F186" s="117"/>
      <c r="G186" s="117"/>
      <c r="H186" s="117"/>
      <c r="I186" s="117"/>
      <c r="J186" s="117"/>
      <c r="K186" s="117"/>
      <c r="L186" s="421"/>
      <c r="M186" s="422"/>
      <c r="N186" s="188" t="s">
        <v>91</v>
      </c>
      <c r="O186" s="102"/>
    </row>
    <row r="187" spans="2:22">
      <c r="B187" s="153"/>
      <c r="C187" s="189"/>
      <c r="D187" s="350"/>
      <c r="E187" s="351"/>
      <c r="F187" s="351"/>
      <c r="G187" s="351"/>
      <c r="H187" s="351"/>
      <c r="I187" s="351"/>
      <c r="J187" s="351"/>
      <c r="K187" s="352"/>
      <c r="L187" s="423"/>
      <c r="M187" s="424"/>
      <c r="N187" s="186" t="s">
        <v>60</v>
      </c>
      <c r="O187" s="102"/>
      <c r="Q187" s="100" t="str">
        <f>IF(U187="NG","その他の具体的な内容を記入してください/","")</f>
        <v/>
      </c>
      <c r="R187" s="105"/>
      <c r="S187" s="70">
        <f>IF(AND(L186="",L187=""),1,"")</f>
        <v>1</v>
      </c>
      <c r="T187" s="46"/>
      <c r="U187" s="47" t="str">
        <f>IF(AND(OR(L186&lt;&gt;"",L187&lt;&gt;""),D187=""),"NG","OK")</f>
        <v>OK</v>
      </c>
      <c r="V187" s="31"/>
    </row>
    <row r="188" spans="2:22">
      <c r="B188" s="106" t="s">
        <v>50</v>
      </c>
      <c r="C188" s="187" t="s">
        <v>197</v>
      </c>
      <c r="D188" s="117"/>
      <c r="E188" s="117"/>
      <c r="F188" s="117"/>
      <c r="G188" s="117"/>
      <c r="H188" s="117"/>
      <c r="I188" s="117"/>
      <c r="J188" s="117"/>
      <c r="K188" s="117"/>
      <c r="L188" s="421"/>
      <c r="M188" s="422"/>
      <c r="N188" s="188" t="s">
        <v>91</v>
      </c>
      <c r="O188" s="102"/>
    </row>
    <row r="189" spans="2:22">
      <c r="B189" s="153"/>
      <c r="C189" s="189"/>
      <c r="D189" s="190"/>
      <c r="E189" s="190"/>
      <c r="F189" s="190"/>
      <c r="G189" s="190"/>
      <c r="H189" s="190"/>
      <c r="I189" s="190"/>
      <c r="J189" s="190"/>
      <c r="K189" s="190"/>
      <c r="L189" s="423"/>
      <c r="M189" s="424"/>
      <c r="N189" s="186" t="s">
        <v>60</v>
      </c>
      <c r="O189" s="102"/>
    </row>
    <row r="190" spans="2:22" ht="18">
      <c r="B190" s="192"/>
      <c r="C190" s="102"/>
      <c r="D190" s="102"/>
      <c r="E190" s="102"/>
      <c r="F190" s="102"/>
      <c r="G190" s="102"/>
      <c r="H190" s="102"/>
      <c r="I190" s="102"/>
      <c r="J190" s="102"/>
      <c r="K190" s="102"/>
      <c r="L190" s="102"/>
      <c r="M190" s="102"/>
      <c r="N190" s="102"/>
      <c r="O190" s="102"/>
      <c r="P190" s="102"/>
    </row>
    <row r="191" spans="2:22" ht="15" customHeight="1">
      <c r="B191" s="95" t="s">
        <v>200</v>
      </c>
      <c r="C191" s="293" t="s">
        <v>821</v>
      </c>
      <c r="D191" s="293"/>
      <c r="E191" s="293"/>
      <c r="F191" s="293"/>
      <c r="G191" s="293"/>
      <c r="H191" s="293"/>
      <c r="I191" s="293"/>
      <c r="J191" s="293"/>
      <c r="K191" s="293"/>
      <c r="L191" s="293"/>
      <c r="M191" s="293"/>
      <c r="N191" s="293"/>
      <c r="O191" s="293"/>
      <c r="P191" s="102"/>
    </row>
    <row r="192" spans="2:22">
      <c r="B192" s="95"/>
      <c r="C192" s="293"/>
      <c r="D192" s="293"/>
      <c r="E192" s="293"/>
      <c r="F192" s="293"/>
      <c r="G192" s="293"/>
      <c r="H192" s="293"/>
      <c r="I192" s="293"/>
      <c r="J192" s="293"/>
      <c r="K192" s="293"/>
      <c r="L192" s="293"/>
      <c r="M192" s="293"/>
      <c r="N192" s="293"/>
      <c r="O192" s="293"/>
      <c r="P192" s="102"/>
    </row>
    <row r="193" spans="1:21">
      <c r="B193" s="95"/>
      <c r="C193" s="293"/>
      <c r="D193" s="293"/>
      <c r="E193" s="293"/>
      <c r="F193" s="293"/>
      <c r="G193" s="293"/>
      <c r="H193" s="293"/>
      <c r="I193" s="293"/>
      <c r="J193" s="293"/>
      <c r="K193" s="293"/>
      <c r="L193" s="293"/>
      <c r="M193" s="293"/>
      <c r="N193" s="293"/>
      <c r="O193" s="293"/>
      <c r="P193" s="102"/>
    </row>
    <row r="194" spans="1:21">
      <c r="B194" s="95"/>
      <c r="C194" s="293"/>
      <c r="D194" s="293"/>
      <c r="E194" s="293"/>
      <c r="F194" s="293"/>
      <c r="G194" s="293"/>
      <c r="H194" s="293"/>
      <c r="I194" s="293"/>
      <c r="J194" s="293"/>
      <c r="K194" s="293"/>
      <c r="L194" s="293"/>
      <c r="M194" s="293"/>
      <c r="N194" s="293"/>
      <c r="O194" s="293"/>
      <c r="P194" s="102"/>
    </row>
    <row r="195" spans="1:21">
      <c r="B195" s="95"/>
      <c r="C195" s="293"/>
      <c r="D195" s="293"/>
      <c r="E195" s="293"/>
      <c r="F195" s="293"/>
      <c r="G195" s="293"/>
      <c r="H195" s="293"/>
      <c r="I195" s="293"/>
      <c r="J195" s="293"/>
      <c r="K195" s="293"/>
      <c r="L195" s="293"/>
      <c r="M195" s="293"/>
      <c r="N195" s="293"/>
      <c r="O195" s="293"/>
      <c r="P195" s="102"/>
      <c r="Q195" s="388" t="str">
        <f>IF(AND($U$3=1,U195="NG"),"重量（t）の合計が、問4-5で「1.偶発的な故障・破損によるもの」に入力した重量（t）と差異があります。重量を見直してください。/","")</f>
        <v/>
      </c>
      <c r="R195" s="105"/>
      <c r="S195" s="46"/>
      <c r="T195" s="46"/>
      <c r="U195" s="47" t="str">
        <f>IF(L170&lt;&gt;SUM(G199,G201,G203,G205),"NG","OK")</f>
        <v>OK</v>
      </c>
    </row>
    <row r="196" spans="1:21">
      <c r="B196" s="95"/>
      <c r="C196" s="293"/>
      <c r="D196" s="293"/>
      <c r="E196" s="293"/>
      <c r="F196" s="293"/>
      <c r="G196" s="293"/>
      <c r="H196" s="293"/>
      <c r="I196" s="293"/>
      <c r="J196" s="293"/>
      <c r="K196" s="293"/>
      <c r="L196" s="293"/>
      <c r="M196" s="293"/>
      <c r="N196" s="293"/>
      <c r="O196" s="293"/>
      <c r="P196" s="102"/>
      <c r="Q196" s="388"/>
      <c r="R196" s="105"/>
      <c r="S196" s="46"/>
      <c r="T196" s="46"/>
      <c r="U196" s="47"/>
    </row>
    <row r="197" spans="1:21">
      <c r="B197" s="95"/>
      <c r="C197" s="404"/>
      <c r="D197" s="404"/>
      <c r="E197" s="404"/>
      <c r="F197" s="404"/>
      <c r="G197" s="404"/>
      <c r="H197" s="404"/>
      <c r="I197" s="404"/>
      <c r="J197" s="404"/>
      <c r="K197" s="404"/>
      <c r="L197" s="404"/>
      <c r="M197" s="404"/>
      <c r="N197" s="404"/>
      <c r="O197" s="293"/>
      <c r="P197" s="102"/>
      <c r="Q197" s="388" t="str">
        <f>IF(AND($U$3=1,U197="NG"),"枚数の合計が、問4-5で「1.偶発的な故障・破損によるもの」に入力した枚数と差異があります。枚数を見直してください。/","")</f>
        <v/>
      </c>
      <c r="R197" s="105"/>
      <c r="S197" s="70">
        <f>IF(SUM(L170:M171)=0,1,"")</f>
        <v>1</v>
      </c>
      <c r="T197" s="46"/>
      <c r="U197" s="47" t="str">
        <f>IF(L171&lt;&gt;SUM(G200,G202,G204,G206),"NG","OK")</f>
        <v>OK</v>
      </c>
    </row>
    <row r="198" spans="1:21" ht="15" customHeight="1">
      <c r="A198" s="82"/>
      <c r="B198" s="425" t="s">
        <v>181</v>
      </c>
      <c r="C198" s="393"/>
      <c r="D198" s="393"/>
      <c r="E198" s="393"/>
      <c r="F198" s="332"/>
      <c r="G198" s="276" t="s">
        <v>577</v>
      </c>
      <c r="H198" s="403"/>
      <c r="I198" s="403"/>
      <c r="J198" s="403"/>
      <c r="K198" s="403"/>
      <c r="L198" s="403"/>
      <c r="M198" s="403"/>
      <c r="N198" s="403"/>
      <c r="O198" s="182"/>
      <c r="P198" s="97"/>
      <c r="Q198" s="388"/>
      <c r="R198" s="105"/>
      <c r="S198" s="46"/>
      <c r="T198" s="46"/>
      <c r="U198" s="47"/>
    </row>
    <row r="199" spans="1:21">
      <c r="A199" s="82"/>
      <c r="B199" s="405" t="s">
        <v>183</v>
      </c>
      <c r="C199" s="411"/>
      <c r="D199" s="412"/>
      <c r="E199" s="413"/>
      <c r="F199" s="193"/>
      <c r="G199" s="397"/>
      <c r="H199" s="398"/>
      <c r="I199" s="398"/>
      <c r="J199" s="398"/>
      <c r="K199" s="398"/>
      <c r="L199" s="398"/>
      <c r="M199" s="398"/>
      <c r="N199" s="188" t="s">
        <v>91</v>
      </c>
      <c r="O199" s="182"/>
      <c r="Q199" s="100" t="str">
        <f>IF(AND($U$3=1,U199="NG"),"設置時期が入力されています。交換・撤去した重量（t）・枚数を入力してください。/","")</f>
        <v/>
      </c>
      <c r="R199" s="105"/>
      <c r="S199" s="46"/>
      <c r="T199" s="46"/>
      <c r="U199" s="47" t="str">
        <f>IF(AND(C199&lt;&gt;"",AND(G199="",G200="")),"NG","OK")</f>
        <v>OK</v>
      </c>
    </row>
    <row r="200" spans="1:21">
      <c r="A200" s="82"/>
      <c r="B200" s="408"/>
      <c r="C200" s="414"/>
      <c r="D200" s="415"/>
      <c r="E200" s="416"/>
      <c r="F200" s="186" t="s">
        <v>3</v>
      </c>
      <c r="G200" s="400"/>
      <c r="H200" s="401"/>
      <c r="I200" s="401"/>
      <c r="J200" s="401"/>
      <c r="K200" s="401"/>
      <c r="L200" s="401"/>
      <c r="M200" s="402"/>
      <c r="N200" s="186" t="s">
        <v>60</v>
      </c>
      <c r="O200" s="182"/>
      <c r="Q200" s="100" t="str">
        <f>IF(AND($U$3=1,U200="NG"),"交換・撤去した重量（ｔ）・枚数が入力されています。設置時期を入力してください。/","")</f>
        <v/>
      </c>
      <c r="R200" s="105"/>
      <c r="S200" s="46"/>
      <c r="T200" s="46"/>
      <c r="U200" s="47" t="str">
        <f>IF(AND(C199="",OR(G199&lt;&gt;"",G200&lt;&gt;"")),"NG","OK")</f>
        <v>OK</v>
      </c>
    </row>
    <row r="201" spans="1:21">
      <c r="A201" s="82"/>
      <c r="B201" s="405" t="s">
        <v>183</v>
      </c>
      <c r="C201" s="411"/>
      <c r="D201" s="412"/>
      <c r="E201" s="413"/>
      <c r="F201" s="103"/>
      <c r="G201" s="397"/>
      <c r="H201" s="398"/>
      <c r="I201" s="398"/>
      <c r="J201" s="398"/>
      <c r="K201" s="398"/>
      <c r="L201" s="398"/>
      <c r="M201" s="399"/>
      <c r="N201" s="188" t="s">
        <v>91</v>
      </c>
      <c r="O201" s="182"/>
      <c r="Q201" s="100" t="str">
        <f>IF(AND($U$3=1,U201="NG"),"設置時期が入力されています。交換・撤去した重量（t）・枚数を入力してください。/","")</f>
        <v/>
      </c>
      <c r="R201" s="105"/>
      <c r="S201" s="46"/>
      <c r="T201" s="46"/>
      <c r="U201" s="47" t="str">
        <f>IF(AND(C201&lt;&gt;"",AND(G201="",G202="")),"NG","OK")</f>
        <v>OK</v>
      </c>
    </row>
    <row r="202" spans="1:21">
      <c r="A202" s="82"/>
      <c r="B202" s="408"/>
      <c r="C202" s="414"/>
      <c r="D202" s="415"/>
      <c r="E202" s="416"/>
      <c r="F202" s="186" t="s">
        <v>3</v>
      </c>
      <c r="G202" s="400"/>
      <c r="H202" s="401"/>
      <c r="I202" s="401"/>
      <c r="J202" s="401"/>
      <c r="K202" s="401"/>
      <c r="L202" s="401"/>
      <c r="M202" s="402"/>
      <c r="N202" s="186" t="s">
        <v>60</v>
      </c>
      <c r="O202" s="182"/>
      <c r="Q202" s="100" t="str">
        <f>IF(AND($U$3=1,U202="NG"),"交換・撤去した重量（ｔ）・枚数が入力されています。設置時期を入力してください。/","")</f>
        <v/>
      </c>
      <c r="R202" s="105"/>
      <c r="S202" s="46"/>
      <c r="T202" s="46"/>
      <c r="U202" s="47" t="str">
        <f>IF(AND(C201="",OR(G201&lt;&gt;"",G202&lt;&gt;"")),"NG","OK")</f>
        <v>OK</v>
      </c>
    </row>
    <row r="203" spans="1:21">
      <c r="A203" s="82"/>
      <c r="B203" s="405" t="s">
        <v>183</v>
      </c>
      <c r="C203" s="411"/>
      <c r="D203" s="412"/>
      <c r="E203" s="413"/>
      <c r="F203" s="103"/>
      <c r="G203" s="397"/>
      <c r="H203" s="398"/>
      <c r="I203" s="398"/>
      <c r="J203" s="398"/>
      <c r="K203" s="398"/>
      <c r="L203" s="398"/>
      <c r="M203" s="399"/>
      <c r="N203" s="188" t="s">
        <v>91</v>
      </c>
      <c r="O203" s="182"/>
      <c r="Q203" s="100" t="str">
        <f>IF(AND($U$3=1,U203="NG"),"設置時期が入力されています。交換・撤去した重量（t）・枚数を入力してください。/","")</f>
        <v/>
      </c>
      <c r="R203" s="105"/>
      <c r="S203" s="46"/>
      <c r="T203" s="46"/>
      <c r="U203" s="47" t="str">
        <f>IF(AND(C203&lt;&gt;"",AND(G203="",G204="")),"NG","OK")</f>
        <v>OK</v>
      </c>
    </row>
    <row r="204" spans="1:21">
      <c r="B204" s="408"/>
      <c r="C204" s="414"/>
      <c r="D204" s="415"/>
      <c r="E204" s="416"/>
      <c r="F204" s="186" t="s">
        <v>3</v>
      </c>
      <c r="G204" s="400"/>
      <c r="H204" s="401"/>
      <c r="I204" s="401"/>
      <c r="J204" s="401"/>
      <c r="K204" s="401"/>
      <c r="L204" s="401"/>
      <c r="M204" s="402"/>
      <c r="N204" s="186" t="s">
        <v>60</v>
      </c>
      <c r="O204" s="102"/>
      <c r="Q204" s="100" t="str">
        <f>IF(AND($U$3=1,U204="NG"),"交換・撤去した重量（ｔ）・枚数が入力されています。設置時期を入力してください。/","")</f>
        <v/>
      </c>
      <c r="R204" s="105"/>
      <c r="S204" s="46"/>
      <c r="T204" s="46"/>
      <c r="U204" s="47" t="str">
        <f>IF(AND(C203="",OR(G203&lt;&gt;"",G204&lt;&gt;"")),"NG","OK")</f>
        <v>OK</v>
      </c>
    </row>
    <row r="205" spans="1:21">
      <c r="A205" s="82"/>
      <c r="B205" s="405" t="s">
        <v>184</v>
      </c>
      <c r="C205" s="406"/>
      <c r="D205" s="406"/>
      <c r="E205" s="406"/>
      <c r="F205" s="407"/>
      <c r="G205" s="397"/>
      <c r="H205" s="398"/>
      <c r="I205" s="398"/>
      <c r="J205" s="398"/>
      <c r="K205" s="398"/>
      <c r="L205" s="398"/>
      <c r="M205" s="399"/>
      <c r="N205" s="188" t="s">
        <v>91</v>
      </c>
      <c r="O205" s="182"/>
    </row>
    <row r="206" spans="1:21">
      <c r="B206" s="408"/>
      <c r="C206" s="409"/>
      <c r="D206" s="409"/>
      <c r="E206" s="409"/>
      <c r="F206" s="410"/>
      <c r="G206" s="400"/>
      <c r="H206" s="401"/>
      <c r="I206" s="401"/>
      <c r="J206" s="401"/>
      <c r="K206" s="401"/>
      <c r="L206" s="401"/>
      <c r="M206" s="402"/>
      <c r="N206" s="186" t="s">
        <v>60</v>
      </c>
      <c r="O206" s="102"/>
    </row>
    <row r="207" spans="1:21">
      <c r="C207" s="102"/>
      <c r="D207" s="102"/>
      <c r="E207" s="102"/>
      <c r="F207" s="102"/>
      <c r="G207" s="102"/>
      <c r="H207" s="102"/>
      <c r="I207" s="102"/>
      <c r="J207" s="102"/>
      <c r="K207" s="102"/>
      <c r="L207" s="102"/>
      <c r="M207" s="102"/>
      <c r="N207" s="102"/>
      <c r="O207" s="102"/>
    </row>
    <row r="208" spans="1:21" ht="15" customHeight="1">
      <c r="B208" s="95" t="s">
        <v>323</v>
      </c>
      <c r="C208" s="293" t="s">
        <v>822</v>
      </c>
      <c r="D208" s="293"/>
      <c r="E208" s="293"/>
      <c r="F208" s="293"/>
      <c r="G208" s="293"/>
      <c r="H208" s="293"/>
      <c r="I208" s="293"/>
      <c r="J208" s="293"/>
      <c r="K208" s="293"/>
      <c r="L208" s="293"/>
      <c r="M208" s="293"/>
      <c r="N208" s="293"/>
      <c r="O208" s="293"/>
    </row>
    <row r="209" spans="2:21" ht="15" customHeight="1">
      <c r="B209" s="95"/>
      <c r="C209" s="293"/>
      <c r="D209" s="293"/>
      <c r="E209" s="293"/>
      <c r="F209" s="293"/>
      <c r="G209" s="293"/>
      <c r="H209" s="293"/>
      <c r="I209" s="293"/>
      <c r="J209" s="293"/>
      <c r="K209" s="293"/>
      <c r="L209" s="293"/>
      <c r="M209" s="293"/>
      <c r="N209" s="293"/>
      <c r="O209" s="293"/>
    </row>
    <row r="210" spans="2:21" ht="15" customHeight="1">
      <c r="B210" s="95"/>
      <c r="C210" s="293"/>
      <c r="D210" s="293"/>
      <c r="E210" s="293"/>
      <c r="F210" s="293"/>
      <c r="G210" s="293"/>
      <c r="H210" s="293"/>
      <c r="I210" s="293"/>
      <c r="J210" s="293"/>
      <c r="K210" s="293"/>
      <c r="L210" s="293"/>
      <c r="M210" s="293"/>
      <c r="N210" s="293"/>
      <c r="O210" s="293"/>
    </row>
    <row r="211" spans="2:21" ht="15" customHeight="1">
      <c r="B211" s="95"/>
      <c r="C211" s="293"/>
      <c r="D211" s="293"/>
      <c r="E211" s="293"/>
      <c r="F211" s="293"/>
      <c r="G211" s="293"/>
      <c r="H211" s="293"/>
      <c r="I211" s="293"/>
      <c r="J211" s="293"/>
      <c r="K211" s="293"/>
      <c r="L211" s="293"/>
      <c r="M211" s="293"/>
      <c r="N211" s="293"/>
      <c r="O211" s="293"/>
    </row>
    <row r="212" spans="2:21" ht="15" customHeight="1">
      <c r="B212" s="95"/>
      <c r="C212" s="293"/>
      <c r="D212" s="293"/>
      <c r="E212" s="293"/>
      <c r="F212" s="293"/>
      <c r="G212" s="293"/>
      <c r="H212" s="293"/>
      <c r="I212" s="293"/>
      <c r="J212" s="293"/>
      <c r="K212" s="293"/>
      <c r="L212" s="293"/>
      <c r="M212" s="293"/>
      <c r="N212" s="293"/>
      <c r="O212" s="293"/>
    </row>
    <row r="213" spans="2:21">
      <c r="B213" s="95"/>
      <c r="C213" s="293"/>
      <c r="D213" s="293"/>
      <c r="E213" s="293"/>
      <c r="F213" s="293"/>
      <c r="G213" s="293"/>
      <c r="H213" s="293"/>
      <c r="I213" s="293"/>
      <c r="J213" s="293"/>
      <c r="K213" s="293"/>
      <c r="L213" s="293"/>
      <c r="M213" s="293"/>
      <c r="N213" s="293"/>
      <c r="O213" s="293"/>
    </row>
    <row r="214" spans="2:21">
      <c r="B214" s="95"/>
      <c r="C214" s="293"/>
      <c r="D214" s="293"/>
      <c r="E214" s="293"/>
      <c r="F214" s="293"/>
      <c r="G214" s="293"/>
      <c r="H214" s="293"/>
      <c r="I214" s="293"/>
      <c r="J214" s="293"/>
      <c r="K214" s="293"/>
      <c r="L214" s="293"/>
      <c r="M214" s="293"/>
      <c r="N214" s="293"/>
      <c r="O214" s="293"/>
    </row>
    <row r="215" spans="2:21">
      <c r="B215" s="95"/>
      <c r="C215" s="293"/>
      <c r="D215" s="293"/>
      <c r="E215" s="293"/>
      <c r="F215" s="293"/>
      <c r="G215" s="293"/>
      <c r="H215" s="293"/>
      <c r="I215" s="293"/>
      <c r="J215" s="293"/>
      <c r="K215" s="293"/>
      <c r="L215" s="293"/>
      <c r="M215" s="293"/>
      <c r="N215" s="293"/>
      <c r="O215" s="293"/>
    </row>
    <row r="216" spans="2:21">
      <c r="B216" s="95"/>
      <c r="C216" s="293"/>
      <c r="D216" s="293"/>
      <c r="E216" s="293"/>
      <c r="F216" s="293"/>
      <c r="G216" s="293"/>
      <c r="H216" s="293"/>
      <c r="I216" s="293"/>
      <c r="J216" s="293"/>
      <c r="K216" s="293"/>
      <c r="L216" s="293"/>
      <c r="M216" s="293"/>
      <c r="N216" s="293"/>
      <c r="O216" s="293"/>
    </row>
    <row r="217" spans="2:21">
      <c r="B217" s="95"/>
      <c r="C217" s="404"/>
      <c r="D217" s="404"/>
      <c r="E217" s="404"/>
      <c r="F217" s="404"/>
      <c r="G217" s="404"/>
      <c r="H217" s="404"/>
      <c r="I217" s="404"/>
      <c r="J217" s="404"/>
      <c r="K217" s="404"/>
      <c r="L217" s="404"/>
      <c r="M217" s="404"/>
      <c r="N217" s="404"/>
      <c r="O217" s="293"/>
    </row>
    <row r="218" spans="2:21">
      <c r="B218" s="112" t="s">
        <v>201</v>
      </c>
      <c r="C218" s="187"/>
      <c r="D218" s="117"/>
      <c r="E218" s="117"/>
      <c r="F218" s="117"/>
      <c r="G218" s="117"/>
      <c r="H218" s="117"/>
      <c r="I218" s="117"/>
      <c r="J218" s="117"/>
      <c r="K218" s="117"/>
      <c r="L218" s="391"/>
      <c r="M218" s="392"/>
      <c r="N218" s="196" t="s">
        <v>202</v>
      </c>
      <c r="O218" s="110"/>
      <c r="Q218" s="100" t="str">
        <f>IF(AND($U$3=1,U218="NG"),"排出枚数および排出重量を入力してください/","")</f>
        <v/>
      </c>
      <c r="R218" s="105"/>
      <c r="S218" s="46"/>
      <c r="T218" s="46"/>
      <c r="U218" s="47" t="str">
        <f>IF(AND(AND(L218="",L219=""),SUM($G$95:$H$103)),"NG","OK")</f>
        <v>OK</v>
      </c>
    </row>
    <row r="219" spans="2:21">
      <c r="B219" s="112" t="s">
        <v>203</v>
      </c>
      <c r="C219" s="187"/>
      <c r="D219" s="117"/>
      <c r="E219" s="117"/>
      <c r="F219" s="117"/>
      <c r="G219" s="117"/>
      <c r="H219" s="117"/>
      <c r="I219" s="117"/>
      <c r="J219" s="117"/>
      <c r="K219" s="117"/>
      <c r="L219" s="391"/>
      <c r="M219" s="392"/>
      <c r="N219" s="196" t="s">
        <v>204</v>
      </c>
      <c r="O219" s="102"/>
      <c r="R219" s="105"/>
      <c r="S219" s="46"/>
      <c r="T219" s="46"/>
      <c r="U219" s="47"/>
    </row>
    <row r="220" spans="2:21">
      <c r="B220" s="112" t="s">
        <v>205</v>
      </c>
      <c r="C220" s="187"/>
      <c r="D220" s="117"/>
      <c r="E220" s="117"/>
      <c r="F220" s="117"/>
      <c r="G220" s="117"/>
      <c r="H220" s="117"/>
      <c r="I220" s="117"/>
      <c r="J220" s="117"/>
      <c r="K220" s="117"/>
      <c r="L220" s="391"/>
      <c r="M220" s="392"/>
      <c r="N220" s="196" t="s">
        <v>206</v>
      </c>
      <c r="O220" s="102"/>
      <c r="Q220" s="100" t="str">
        <f>IF(AND($U$3=1,U220="NG"),"設備容量を入力してください/","")</f>
        <v/>
      </c>
      <c r="R220" s="105"/>
      <c r="S220" s="46"/>
      <c r="T220" s="46"/>
      <c r="U220" s="47" t="str">
        <f>IF(AND(L220="",SUM($G$95:$H$103)),"NG","OK")</f>
        <v>OK</v>
      </c>
    </row>
    <row r="221" spans="2:21">
      <c r="B221" s="112" t="s">
        <v>207</v>
      </c>
      <c r="C221" s="114"/>
      <c r="D221" s="109"/>
      <c r="E221" s="109"/>
      <c r="F221" s="109"/>
      <c r="G221" s="109"/>
      <c r="H221" s="109"/>
      <c r="I221" s="109"/>
      <c r="J221" s="109"/>
      <c r="K221" s="109"/>
      <c r="L221" s="391"/>
      <c r="M221" s="391"/>
      <c r="N221" s="186" t="s">
        <v>208</v>
      </c>
      <c r="O221" s="102"/>
      <c r="Q221" s="100" t="str">
        <f>IF(AND($U$3=1,U221="NG"),"かかった期間を入力してください/","")</f>
        <v/>
      </c>
      <c r="R221" s="105"/>
      <c r="S221" s="46"/>
      <c r="T221" s="46"/>
      <c r="U221" s="47" t="str">
        <f>IF(AND(L221="",SUM($G$95:$H$103)),"NG","OK")</f>
        <v>OK</v>
      </c>
    </row>
    <row r="222" spans="2:21">
      <c r="B222" s="197" t="s">
        <v>324</v>
      </c>
      <c r="C222" s="102"/>
      <c r="D222" s="102"/>
      <c r="E222" s="102"/>
      <c r="F222" s="102"/>
      <c r="G222" s="102"/>
      <c r="H222" s="102"/>
      <c r="I222" s="102"/>
      <c r="J222" s="102"/>
      <c r="K222" s="102"/>
      <c r="L222" s="102"/>
      <c r="M222" s="102"/>
      <c r="N222" s="102"/>
      <c r="O222" s="102"/>
    </row>
    <row r="223" spans="2:21">
      <c r="B223" s="155" t="s">
        <v>6</v>
      </c>
      <c r="C223" s="44"/>
      <c r="D223" s="102"/>
      <c r="E223" s="102"/>
      <c r="F223" s="102"/>
      <c r="G223" s="102"/>
      <c r="H223" s="102"/>
      <c r="I223" s="102"/>
      <c r="J223" s="102"/>
      <c r="K223" s="102"/>
      <c r="L223" s="102"/>
      <c r="M223" s="102"/>
      <c r="N223" s="102"/>
      <c r="O223" s="102"/>
      <c r="Q223" s="100" t="str">
        <f>IF(AND($U$3=1,U223="NG"),"いずれか一つを選択してください/","")</f>
        <v/>
      </c>
      <c r="R223" s="105"/>
      <c r="S223" s="46"/>
      <c r="T223" s="46"/>
      <c r="U223" s="47" t="str">
        <f>IF(AND(C223="",SUM($G$95:$H$103)),"NG","OK")</f>
        <v>OK</v>
      </c>
    </row>
    <row r="224" spans="2:21">
      <c r="B224" s="198" t="s">
        <v>7</v>
      </c>
      <c r="C224" s="160" t="s">
        <v>209</v>
      </c>
      <c r="D224" s="113"/>
      <c r="E224" s="109"/>
      <c r="F224" s="109"/>
      <c r="G224" s="109"/>
      <c r="H224" s="109"/>
      <c r="I224" s="109"/>
      <c r="J224" s="109"/>
      <c r="K224" s="109"/>
      <c r="L224" s="109"/>
      <c r="M224" s="109"/>
      <c r="N224" s="118"/>
    </row>
    <row r="225" spans="2:21">
      <c r="B225" s="198" t="s">
        <v>8</v>
      </c>
      <c r="C225" s="160" t="s">
        <v>124</v>
      </c>
      <c r="D225" s="113"/>
      <c r="E225" s="109"/>
      <c r="F225" s="109"/>
      <c r="G225" s="109"/>
      <c r="H225" s="109"/>
      <c r="I225" s="109"/>
      <c r="J225" s="109"/>
      <c r="K225" s="109"/>
      <c r="L225" s="109"/>
      <c r="M225" s="109"/>
      <c r="N225" s="118"/>
    </row>
    <row r="226" spans="2:21">
      <c r="B226" s="198" t="s">
        <v>9</v>
      </c>
      <c r="C226" s="160" t="s">
        <v>210</v>
      </c>
      <c r="D226" s="113"/>
      <c r="E226" s="109"/>
      <c r="F226" s="109"/>
      <c r="G226" s="109"/>
      <c r="H226" s="109"/>
      <c r="I226" s="109"/>
      <c r="J226" s="109"/>
      <c r="K226" s="109"/>
      <c r="L226" s="109"/>
      <c r="M226" s="109"/>
      <c r="N226" s="118"/>
    </row>
    <row r="227" spans="2:21">
      <c r="B227" s="198" t="s">
        <v>10</v>
      </c>
      <c r="C227" s="160" t="s">
        <v>211</v>
      </c>
      <c r="D227" s="113"/>
      <c r="E227" s="109"/>
      <c r="F227" s="109"/>
      <c r="G227" s="109"/>
      <c r="H227" s="109"/>
      <c r="I227" s="109"/>
      <c r="J227" s="109"/>
      <c r="K227" s="109"/>
      <c r="L227" s="109"/>
      <c r="M227" s="109"/>
      <c r="N227" s="118"/>
    </row>
    <row r="228" spans="2:21">
      <c r="B228" s="198" t="s">
        <v>11</v>
      </c>
      <c r="C228" s="160" t="s">
        <v>212</v>
      </c>
      <c r="D228" s="113"/>
      <c r="E228" s="109"/>
      <c r="F228" s="109"/>
      <c r="G228" s="109"/>
      <c r="H228" s="109"/>
      <c r="I228" s="109"/>
      <c r="J228" s="109"/>
      <c r="K228" s="109"/>
      <c r="L228" s="109"/>
      <c r="M228" s="109"/>
      <c r="N228" s="118"/>
    </row>
    <row r="229" spans="2:21">
      <c r="B229" s="198" t="s">
        <v>12</v>
      </c>
      <c r="C229" s="199" t="s">
        <v>213</v>
      </c>
      <c r="D229" s="116"/>
      <c r="E229" s="117"/>
      <c r="F229" s="117"/>
      <c r="G229" s="117"/>
      <c r="H229" s="117"/>
      <c r="I229" s="117"/>
      <c r="J229" s="117"/>
      <c r="K229" s="117"/>
      <c r="L229" s="117"/>
      <c r="M229" s="117"/>
      <c r="N229" s="118"/>
    </row>
    <row r="230" spans="2:21" ht="15" customHeight="1">
      <c r="B230" s="125" t="s">
        <v>13</v>
      </c>
      <c r="C230" s="393" t="s">
        <v>198</v>
      </c>
      <c r="D230" s="393"/>
      <c r="E230" s="393"/>
      <c r="F230" s="393"/>
      <c r="G230" s="393"/>
      <c r="H230" s="393"/>
      <c r="I230" s="393"/>
      <c r="J230" s="393"/>
      <c r="K230" s="393"/>
      <c r="L230" s="393"/>
      <c r="M230" s="393"/>
      <c r="N230" s="332"/>
    </row>
    <row r="231" spans="2:21">
      <c r="B231" s="128"/>
      <c r="C231" s="393"/>
      <c r="D231" s="393"/>
      <c r="E231" s="393"/>
      <c r="F231" s="393"/>
      <c r="G231" s="393"/>
      <c r="H231" s="393"/>
      <c r="I231" s="393"/>
      <c r="J231" s="393"/>
      <c r="K231" s="393"/>
      <c r="L231" s="393"/>
      <c r="M231" s="393"/>
      <c r="N231" s="332"/>
    </row>
    <row r="232" spans="2:21">
      <c r="B232" s="198" t="s">
        <v>14</v>
      </c>
      <c r="C232" s="160" t="s">
        <v>214</v>
      </c>
      <c r="D232" s="113"/>
      <c r="E232" s="109"/>
      <c r="F232" s="109"/>
      <c r="G232" s="109"/>
      <c r="H232" s="109"/>
      <c r="I232" s="109"/>
      <c r="J232" s="109"/>
      <c r="K232" s="109"/>
      <c r="L232" s="109"/>
      <c r="M232" s="109"/>
      <c r="N232" s="118"/>
    </row>
    <row r="233" spans="2:21">
      <c r="B233" s="125" t="s">
        <v>49</v>
      </c>
      <c r="C233" s="82" t="s">
        <v>22</v>
      </c>
      <c r="D233" s="82"/>
      <c r="E233" s="84"/>
      <c r="F233" s="102"/>
      <c r="G233" s="102"/>
      <c r="H233" s="102"/>
      <c r="I233" s="102"/>
      <c r="J233" s="102"/>
      <c r="K233" s="102"/>
      <c r="L233" s="102"/>
      <c r="M233" s="102"/>
      <c r="N233" s="131"/>
    </row>
    <row r="234" spans="2:21">
      <c r="B234" s="128"/>
      <c r="C234" s="132"/>
      <c r="D234" s="281"/>
      <c r="E234" s="282"/>
      <c r="F234" s="282"/>
      <c r="G234" s="282"/>
      <c r="H234" s="282"/>
      <c r="I234" s="282"/>
      <c r="J234" s="282"/>
      <c r="K234" s="282"/>
      <c r="L234" s="282"/>
      <c r="M234" s="282"/>
      <c r="N234" s="283"/>
      <c r="Q234" s="100" t="str">
        <f>IF(U234="NG","その他の具体的な内容を記入してください/","")</f>
        <v/>
      </c>
      <c r="R234" s="105"/>
      <c r="S234" s="70">
        <f>IF(C223&lt;&gt;9,1,"")</f>
        <v>1</v>
      </c>
      <c r="T234" s="46"/>
      <c r="U234" s="47" t="str">
        <f>IF(AND(B233="○",E234=""),"NG","OK")</f>
        <v>OK</v>
      </c>
    </row>
    <row r="235" spans="2:21">
      <c r="B235" s="198" t="s">
        <v>50</v>
      </c>
      <c r="C235" s="160" t="s">
        <v>215</v>
      </c>
      <c r="D235" s="113"/>
      <c r="E235" s="109"/>
      <c r="F235" s="109"/>
      <c r="G235" s="109"/>
      <c r="H235" s="109"/>
      <c r="I235" s="109"/>
      <c r="J235" s="109"/>
      <c r="K235" s="109"/>
      <c r="L235" s="109"/>
      <c r="M235" s="109"/>
      <c r="N235" s="118"/>
    </row>
    <row r="236" spans="2:21" ht="18">
      <c r="B236" s="192"/>
      <c r="C236" s="102"/>
      <c r="D236" s="102"/>
      <c r="E236" s="102"/>
      <c r="F236" s="102"/>
      <c r="G236" s="102"/>
      <c r="H236" s="102"/>
      <c r="I236" s="102"/>
      <c r="J236" s="102"/>
      <c r="K236" s="102"/>
      <c r="L236" s="102"/>
      <c r="M236" s="102"/>
      <c r="N236" s="102"/>
      <c r="O236" s="102"/>
    </row>
    <row r="237" spans="2:21">
      <c r="B237" s="112" t="s">
        <v>218</v>
      </c>
      <c r="C237" s="187"/>
      <c r="D237" s="117"/>
      <c r="E237" s="117"/>
      <c r="F237" s="117"/>
      <c r="G237" s="117"/>
      <c r="H237" s="117"/>
      <c r="I237" s="117"/>
      <c r="J237" s="117"/>
      <c r="K237" s="117"/>
      <c r="L237" s="391"/>
      <c r="M237" s="392"/>
      <c r="N237" s="196" t="s">
        <v>202</v>
      </c>
      <c r="O237" s="110"/>
    </row>
    <row r="238" spans="2:21">
      <c r="B238" s="112" t="s">
        <v>216</v>
      </c>
      <c r="C238" s="187"/>
      <c r="D238" s="117"/>
      <c r="E238" s="117"/>
      <c r="F238" s="117"/>
      <c r="G238" s="117"/>
      <c r="H238" s="117"/>
      <c r="I238" s="117"/>
      <c r="J238" s="117"/>
      <c r="K238" s="117"/>
      <c r="L238" s="391"/>
      <c r="M238" s="392"/>
      <c r="N238" s="196" t="s">
        <v>204</v>
      </c>
      <c r="O238" s="102"/>
    </row>
    <row r="239" spans="2:21">
      <c r="B239" s="112" t="s">
        <v>205</v>
      </c>
      <c r="C239" s="187"/>
      <c r="D239" s="117"/>
      <c r="E239" s="117"/>
      <c r="F239" s="117"/>
      <c r="G239" s="117"/>
      <c r="H239" s="117"/>
      <c r="I239" s="117"/>
      <c r="J239" s="117"/>
      <c r="K239" s="117"/>
      <c r="L239" s="391"/>
      <c r="M239" s="392"/>
      <c r="N239" s="196" t="s">
        <v>206</v>
      </c>
      <c r="O239" s="102"/>
    </row>
    <row r="240" spans="2:21">
      <c r="B240" s="112" t="s">
        <v>207</v>
      </c>
      <c r="C240" s="114"/>
      <c r="D240" s="109"/>
      <c r="E240" s="109"/>
      <c r="F240" s="109"/>
      <c r="G240" s="109"/>
      <c r="H240" s="109"/>
      <c r="I240" s="109"/>
      <c r="J240" s="109"/>
      <c r="K240" s="109"/>
      <c r="L240" s="391"/>
      <c r="M240" s="392"/>
      <c r="N240" s="186" t="s">
        <v>208</v>
      </c>
      <c r="O240" s="102"/>
    </row>
    <row r="241" spans="2:21">
      <c r="B241" s="197" t="s">
        <v>324</v>
      </c>
      <c r="C241" s="102"/>
      <c r="D241" s="102"/>
      <c r="E241" s="102"/>
      <c r="F241" s="102"/>
      <c r="G241" s="102"/>
      <c r="H241" s="102"/>
      <c r="I241" s="102"/>
      <c r="J241" s="102"/>
      <c r="K241" s="102"/>
      <c r="L241" s="102"/>
      <c r="M241" s="102"/>
      <c r="N241" s="102"/>
      <c r="O241" s="102"/>
    </row>
    <row r="242" spans="2:21">
      <c r="B242" s="155" t="s">
        <v>6</v>
      </c>
      <c r="C242" s="44"/>
      <c r="D242" s="102"/>
      <c r="E242" s="102"/>
      <c r="F242" s="102"/>
      <c r="G242" s="102"/>
      <c r="H242" s="102"/>
      <c r="I242" s="102"/>
      <c r="J242" s="102"/>
      <c r="K242" s="102"/>
      <c r="L242" s="102"/>
      <c r="M242" s="102"/>
      <c r="N242" s="102"/>
      <c r="O242" s="102"/>
    </row>
    <row r="243" spans="2:21">
      <c r="B243" s="198" t="s">
        <v>7</v>
      </c>
      <c r="C243" s="160" t="s">
        <v>209</v>
      </c>
      <c r="D243" s="113"/>
      <c r="E243" s="109"/>
      <c r="F243" s="109"/>
      <c r="G243" s="109"/>
      <c r="H243" s="109"/>
      <c r="I243" s="109"/>
      <c r="J243" s="109"/>
      <c r="K243" s="109"/>
      <c r="L243" s="109"/>
      <c r="M243" s="109"/>
      <c r="N243" s="118"/>
    </row>
    <row r="244" spans="2:21">
      <c r="B244" s="198" t="s">
        <v>8</v>
      </c>
      <c r="C244" s="160" t="s">
        <v>124</v>
      </c>
      <c r="D244" s="113"/>
      <c r="E244" s="109"/>
      <c r="F244" s="109"/>
      <c r="G244" s="109"/>
      <c r="H244" s="109"/>
      <c r="I244" s="109"/>
      <c r="J244" s="109"/>
      <c r="K244" s="109"/>
      <c r="L244" s="109"/>
      <c r="M244" s="109"/>
      <c r="N244" s="118"/>
    </row>
    <row r="245" spans="2:21">
      <c r="B245" s="198" t="s">
        <v>9</v>
      </c>
      <c r="C245" s="160" t="s">
        <v>210</v>
      </c>
      <c r="D245" s="113"/>
      <c r="E245" s="109"/>
      <c r="F245" s="109"/>
      <c r="G245" s="109"/>
      <c r="H245" s="109"/>
      <c r="I245" s="109"/>
      <c r="J245" s="109"/>
      <c r="K245" s="109"/>
      <c r="L245" s="109"/>
      <c r="M245" s="109"/>
      <c r="N245" s="118"/>
    </row>
    <row r="246" spans="2:21">
      <c r="B246" s="198" t="s">
        <v>10</v>
      </c>
      <c r="C246" s="160" t="s">
        <v>211</v>
      </c>
      <c r="D246" s="113"/>
      <c r="E246" s="109"/>
      <c r="F246" s="109"/>
      <c r="G246" s="109"/>
      <c r="H246" s="109"/>
      <c r="I246" s="109"/>
      <c r="J246" s="109"/>
      <c r="K246" s="109"/>
      <c r="L246" s="109"/>
      <c r="M246" s="109"/>
      <c r="N246" s="118"/>
    </row>
    <row r="247" spans="2:21">
      <c r="B247" s="198" t="s">
        <v>11</v>
      </c>
      <c r="C247" s="160" t="s">
        <v>212</v>
      </c>
      <c r="D247" s="113"/>
      <c r="E247" s="109"/>
      <c r="F247" s="109"/>
      <c r="G247" s="109"/>
      <c r="H247" s="109"/>
      <c r="I247" s="109"/>
      <c r="J247" s="109"/>
      <c r="K247" s="109"/>
      <c r="L247" s="109"/>
      <c r="M247" s="109"/>
      <c r="N247" s="118"/>
    </row>
    <row r="248" spans="2:21">
      <c r="B248" s="198" t="s">
        <v>12</v>
      </c>
      <c r="C248" s="199" t="s">
        <v>213</v>
      </c>
      <c r="D248" s="116"/>
      <c r="E248" s="117"/>
      <c r="F248" s="117"/>
      <c r="G248" s="117"/>
      <c r="H248" s="117"/>
      <c r="I248" s="117"/>
      <c r="J248" s="117"/>
      <c r="K248" s="117"/>
      <c r="L248" s="117"/>
      <c r="M248" s="117"/>
      <c r="N248" s="118"/>
    </row>
    <row r="249" spans="2:21" ht="15" customHeight="1">
      <c r="B249" s="125" t="s">
        <v>13</v>
      </c>
      <c r="C249" s="393" t="s">
        <v>198</v>
      </c>
      <c r="D249" s="393"/>
      <c r="E249" s="393"/>
      <c r="F249" s="393"/>
      <c r="G249" s="393"/>
      <c r="H249" s="393"/>
      <c r="I249" s="393"/>
      <c r="J249" s="393"/>
      <c r="K249" s="393"/>
      <c r="L249" s="393"/>
      <c r="M249" s="393"/>
      <c r="N249" s="332"/>
    </row>
    <row r="250" spans="2:21">
      <c r="B250" s="128"/>
      <c r="C250" s="393"/>
      <c r="D250" s="393"/>
      <c r="E250" s="393"/>
      <c r="F250" s="393"/>
      <c r="G250" s="393"/>
      <c r="H250" s="393"/>
      <c r="I250" s="393"/>
      <c r="J250" s="393"/>
      <c r="K250" s="393"/>
      <c r="L250" s="393"/>
      <c r="M250" s="393"/>
      <c r="N250" s="332"/>
    </row>
    <row r="251" spans="2:21">
      <c r="B251" s="198" t="s">
        <v>14</v>
      </c>
      <c r="C251" s="160" t="s">
        <v>214</v>
      </c>
      <c r="D251" s="113"/>
      <c r="E251" s="109"/>
      <c r="F251" s="109"/>
      <c r="G251" s="109"/>
      <c r="H251" s="109"/>
      <c r="I251" s="109"/>
      <c r="J251" s="109"/>
      <c r="K251" s="109"/>
      <c r="L251" s="109"/>
      <c r="M251" s="109"/>
      <c r="N251" s="118"/>
    </row>
    <row r="252" spans="2:21">
      <c r="B252" s="125" t="s">
        <v>49</v>
      </c>
      <c r="C252" s="82" t="s">
        <v>22</v>
      </c>
      <c r="D252" s="82"/>
      <c r="E252" s="84"/>
      <c r="F252" s="102"/>
      <c r="G252" s="102"/>
      <c r="H252" s="102"/>
      <c r="I252" s="102"/>
      <c r="J252" s="102"/>
      <c r="K252" s="102"/>
      <c r="L252" s="102"/>
      <c r="M252" s="102"/>
      <c r="N252" s="131"/>
    </row>
    <row r="253" spans="2:21">
      <c r="B253" s="128"/>
      <c r="C253" s="132"/>
      <c r="D253" s="281"/>
      <c r="E253" s="282"/>
      <c r="F253" s="282"/>
      <c r="G253" s="282"/>
      <c r="H253" s="282"/>
      <c r="I253" s="282"/>
      <c r="J253" s="282"/>
      <c r="K253" s="282"/>
      <c r="L253" s="282"/>
      <c r="M253" s="282"/>
      <c r="N253" s="283"/>
      <c r="Q253" s="100" t="str">
        <f>IF(U253="NG","その他の具体的な内容を記入してください/","")</f>
        <v/>
      </c>
      <c r="R253" s="105"/>
      <c r="S253" s="70">
        <f>IF(C242&lt;&gt;9,1,"")</f>
        <v>1</v>
      </c>
      <c r="T253" s="46"/>
      <c r="U253" s="47" t="str">
        <f>IF(AND(B252="○",E253=""),"NG","OK")</f>
        <v>OK</v>
      </c>
    </row>
    <row r="254" spans="2:21">
      <c r="B254" s="198" t="s">
        <v>50</v>
      </c>
      <c r="C254" s="160" t="s">
        <v>215</v>
      </c>
      <c r="D254" s="113"/>
      <c r="E254" s="109"/>
      <c r="F254" s="109"/>
      <c r="G254" s="109"/>
      <c r="H254" s="109"/>
      <c r="I254" s="109"/>
      <c r="J254" s="109"/>
      <c r="K254" s="109"/>
      <c r="L254" s="109"/>
      <c r="M254" s="109"/>
      <c r="N254" s="118"/>
    </row>
    <row r="255" spans="2:21" ht="18">
      <c r="B255" s="192"/>
      <c r="C255" s="102"/>
      <c r="D255" s="102"/>
      <c r="E255" s="102"/>
      <c r="F255" s="102"/>
      <c r="G255" s="102"/>
      <c r="H255" s="102"/>
      <c r="I255" s="102"/>
      <c r="J255" s="102"/>
      <c r="K255" s="102"/>
      <c r="L255" s="102"/>
      <c r="M255" s="102"/>
      <c r="N255" s="102"/>
      <c r="O255" s="102"/>
    </row>
    <row r="256" spans="2:21">
      <c r="B256" s="112" t="s">
        <v>219</v>
      </c>
      <c r="C256" s="187"/>
      <c r="D256" s="117"/>
      <c r="E256" s="117"/>
      <c r="F256" s="117"/>
      <c r="G256" s="117"/>
      <c r="H256" s="117"/>
      <c r="I256" s="117"/>
      <c r="J256" s="117"/>
      <c r="K256" s="117"/>
      <c r="L256" s="391"/>
      <c r="M256" s="392"/>
      <c r="N256" s="196" t="s">
        <v>202</v>
      </c>
      <c r="O256" s="110"/>
    </row>
    <row r="257" spans="2:21">
      <c r="B257" s="112" t="s">
        <v>217</v>
      </c>
      <c r="C257" s="187"/>
      <c r="D257" s="117"/>
      <c r="E257" s="117"/>
      <c r="F257" s="117"/>
      <c r="G257" s="117"/>
      <c r="H257" s="117"/>
      <c r="I257" s="117"/>
      <c r="J257" s="117"/>
      <c r="K257" s="117"/>
      <c r="L257" s="391"/>
      <c r="M257" s="392"/>
      <c r="N257" s="196" t="s">
        <v>204</v>
      </c>
      <c r="O257" s="102"/>
    </row>
    <row r="258" spans="2:21">
      <c r="B258" s="112" t="s">
        <v>205</v>
      </c>
      <c r="C258" s="187"/>
      <c r="D258" s="117"/>
      <c r="E258" s="117"/>
      <c r="F258" s="117"/>
      <c r="G258" s="117"/>
      <c r="H258" s="117"/>
      <c r="I258" s="117"/>
      <c r="J258" s="117"/>
      <c r="K258" s="117"/>
      <c r="L258" s="391"/>
      <c r="M258" s="392"/>
      <c r="N258" s="196" t="s">
        <v>206</v>
      </c>
      <c r="O258" s="102"/>
    </row>
    <row r="259" spans="2:21">
      <c r="B259" s="112" t="s">
        <v>207</v>
      </c>
      <c r="C259" s="114"/>
      <c r="D259" s="109"/>
      <c r="E259" s="109"/>
      <c r="F259" s="109"/>
      <c r="G259" s="109"/>
      <c r="H259" s="109"/>
      <c r="I259" s="109"/>
      <c r="J259" s="109"/>
      <c r="K259" s="109"/>
      <c r="L259" s="391"/>
      <c r="M259" s="392"/>
      <c r="N259" s="186" t="s">
        <v>208</v>
      </c>
      <c r="O259" s="102"/>
    </row>
    <row r="260" spans="2:21">
      <c r="B260" s="197" t="s">
        <v>324</v>
      </c>
      <c r="C260" s="102"/>
      <c r="D260" s="102"/>
      <c r="E260" s="102"/>
      <c r="F260" s="102"/>
      <c r="G260" s="102"/>
      <c r="H260" s="102"/>
      <c r="I260" s="102"/>
      <c r="J260" s="102"/>
      <c r="K260" s="102"/>
      <c r="L260" s="102"/>
      <c r="M260" s="102"/>
      <c r="N260" s="102"/>
      <c r="O260" s="102"/>
    </row>
    <row r="261" spans="2:21">
      <c r="B261" s="155" t="s">
        <v>6</v>
      </c>
      <c r="C261" s="44"/>
      <c r="D261" s="102"/>
      <c r="E261" s="102"/>
      <c r="F261" s="102"/>
      <c r="G261" s="102"/>
      <c r="H261" s="102"/>
      <c r="I261" s="102"/>
      <c r="J261" s="102"/>
      <c r="K261" s="102"/>
      <c r="L261" s="102"/>
      <c r="M261" s="102"/>
      <c r="N261" s="102"/>
      <c r="O261" s="102"/>
    </row>
    <row r="262" spans="2:21">
      <c r="B262" s="198" t="s">
        <v>7</v>
      </c>
      <c r="C262" s="160" t="s">
        <v>209</v>
      </c>
      <c r="D262" s="113"/>
      <c r="E262" s="109"/>
      <c r="F262" s="109"/>
      <c r="G262" s="109"/>
      <c r="H262" s="109"/>
      <c r="I262" s="109"/>
      <c r="J262" s="109"/>
      <c r="K262" s="109"/>
      <c r="L262" s="109"/>
      <c r="M262" s="109"/>
      <c r="N262" s="118"/>
    </row>
    <row r="263" spans="2:21">
      <c r="B263" s="198" t="s">
        <v>8</v>
      </c>
      <c r="C263" s="160" t="s">
        <v>124</v>
      </c>
      <c r="D263" s="113"/>
      <c r="E263" s="109"/>
      <c r="F263" s="109"/>
      <c r="G263" s="109"/>
      <c r="H263" s="109"/>
      <c r="I263" s="109"/>
      <c r="J263" s="109"/>
      <c r="K263" s="109"/>
      <c r="L263" s="109"/>
      <c r="M263" s="109"/>
      <c r="N263" s="118"/>
    </row>
    <row r="264" spans="2:21">
      <c r="B264" s="198" t="s">
        <v>9</v>
      </c>
      <c r="C264" s="160" t="s">
        <v>210</v>
      </c>
      <c r="D264" s="113"/>
      <c r="E264" s="109"/>
      <c r="F264" s="109"/>
      <c r="G264" s="109"/>
      <c r="H264" s="109"/>
      <c r="I264" s="109"/>
      <c r="J264" s="109"/>
      <c r="K264" s="109"/>
      <c r="L264" s="109"/>
      <c r="M264" s="109"/>
      <c r="N264" s="118"/>
    </row>
    <row r="265" spans="2:21">
      <c r="B265" s="198" t="s">
        <v>10</v>
      </c>
      <c r="C265" s="160" t="s">
        <v>211</v>
      </c>
      <c r="D265" s="113"/>
      <c r="E265" s="109"/>
      <c r="F265" s="109"/>
      <c r="G265" s="109"/>
      <c r="H265" s="109"/>
      <c r="I265" s="109"/>
      <c r="J265" s="109"/>
      <c r="K265" s="109"/>
      <c r="L265" s="109"/>
      <c r="M265" s="109"/>
      <c r="N265" s="118"/>
    </row>
    <row r="266" spans="2:21">
      <c r="B266" s="198" t="s">
        <v>11</v>
      </c>
      <c r="C266" s="160" t="s">
        <v>212</v>
      </c>
      <c r="D266" s="113"/>
      <c r="E266" s="109"/>
      <c r="F266" s="109"/>
      <c r="G266" s="109"/>
      <c r="H266" s="109"/>
      <c r="I266" s="109"/>
      <c r="J266" s="109"/>
      <c r="K266" s="109"/>
      <c r="L266" s="109"/>
      <c r="M266" s="109"/>
      <c r="N266" s="118"/>
    </row>
    <row r="267" spans="2:21">
      <c r="B267" s="198" t="s">
        <v>12</v>
      </c>
      <c r="C267" s="199" t="s">
        <v>213</v>
      </c>
      <c r="D267" s="116"/>
      <c r="E267" s="117"/>
      <c r="F267" s="117"/>
      <c r="G267" s="117"/>
      <c r="H267" s="117"/>
      <c r="I267" s="117"/>
      <c r="J267" s="117"/>
      <c r="K267" s="117"/>
      <c r="L267" s="117"/>
      <c r="M267" s="117"/>
      <c r="N267" s="118"/>
    </row>
    <row r="268" spans="2:21" ht="15" customHeight="1">
      <c r="B268" s="125" t="s">
        <v>13</v>
      </c>
      <c r="C268" s="393" t="s">
        <v>198</v>
      </c>
      <c r="D268" s="393"/>
      <c r="E268" s="393"/>
      <c r="F268" s="393"/>
      <c r="G268" s="393"/>
      <c r="H268" s="393"/>
      <c r="I268" s="393"/>
      <c r="J268" s="393"/>
      <c r="K268" s="393"/>
      <c r="L268" s="393"/>
      <c r="M268" s="393"/>
      <c r="N268" s="332"/>
    </row>
    <row r="269" spans="2:21">
      <c r="B269" s="128"/>
      <c r="C269" s="393"/>
      <c r="D269" s="393"/>
      <c r="E269" s="393"/>
      <c r="F269" s="393"/>
      <c r="G269" s="393"/>
      <c r="H269" s="393"/>
      <c r="I269" s="393"/>
      <c r="J269" s="393"/>
      <c r="K269" s="393"/>
      <c r="L269" s="393"/>
      <c r="M269" s="393"/>
      <c r="N269" s="332"/>
    </row>
    <row r="270" spans="2:21">
      <c r="B270" s="198" t="s">
        <v>14</v>
      </c>
      <c r="C270" s="160" t="s">
        <v>214</v>
      </c>
      <c r="D270" s="113"/>
      <c r="E270" s="109"/>
      <c r="F270" s="109"/>
      <c r="G270" s="109"/>
      <c r="H270" s="109"/>
      <c r="I270" s="109"/>
      <c r="J270" s="109"/>
      <c r="K270" s="109"/>
      <c r="L270" s="109"/>
      <c r="M270" s="109"/>
      <c r="N270" s="118"/>
    </row>
    <row r="271" spans="2:21">
      <c r="B271" s="125" t="s">
        <v>49</v>
      </c>
      <c r="C271" s="82" t="s">
        <v>22</v>
      </c>
      <c r="D271" s="82"/>
      <c r="E271" s="84"/>
      <c r="F271" s="102"/>
      <c r="G271" s="102"/>
      <c r="H271" s="102"/>
      <c r="I271" s="102"/>
      <c r="J271" s="102"/>
      <c r="K271" s="102"/>
      <c r="L271" s="102"/>
      <c r="M271" s="102"/>
      <c r="N271" s="131"/>
    </row>
    <row r="272" spans="2:21">
      <c r="B272" s="128"/>
      <c r="C272" s="132"/>
      <c r="D272" s="281"/>
      <c r="E272" s="282"/>
      <c r="F272" s="282"/>
      <c r="G272" s="282"/>
      <c r="H272" s="282"/>
      <c r="I272" s="282"/>
      <c r="J272" s="282"/>
      <c r="K272" s="282"/>
      <c r="L272" s="282"/>
      <c r="M272" s="282"/>
      <c r="N272" s="283"/>
      <c r="Q272" s="100" t="str">
        <f>IF(U272="NG","その他の具体的な内容を記入してください/","")</f>
        <v/>
      </c>
      <c r="R272" s="105"/>
      <c r="S272" s="70">
        <f>IF(C261&lt;&gt;9,1,"")</f>
        <v>1</v>
      </c>
      <c r="T272" s="46"/>
      <c r="U272" s="47" t="str">
        <f>IF(AND(B271="○",E272=""),"NG","OK")</f>
        <v>OK</v>
      </c>
    </row>
    <row r="273" spans="1:22">
      <c r="B273" s="198" t="s">
        <v>50</v>
      </c>
      <c r="C273" s="160" t="s">
        <v>215</v>
      </c>
      <c r="D273" s="113"/>
      <c r="E273" s="109"/>
      <c r="F273" s="109"/>
      <c r="G273" s="109"/>
      <c r="H273" s="109"/>
      <c r="I273" s="109"/>
      <c r="J273" s="109"/>
      <c r="K273" s="109"/>
      <c r="L273" s="109"/>
      <c r="M273" s="109"/>
      <c r="N273" s="118"/>
    </row>
    <row r="274" spans="1:22">
      <c r="B274" s="200"/>
      <c r="C274" s="82"/>
      <c r="D274" s="84"/>
      <c r="E274" s="102"/>
      <c r="F274" s="102"/>
      <c r="G274" s="102"/>
      <c r="H274" s="102"/>
      <c r="I274" s="102"/>
      <c r="J274" s="102"/>
      <c r="K274" s="102"/>
      <c r="L274" s="102"/>
      <c r="M274" s="102"/>
      <c r="N274" s="102"/>
      <c r="O274" s="102"/>
    </row>
    <row r="275" spans="1:22">
      <c r="B275" s="201" t="s">
        <v>220</v>
      </c>
      <c r="C275" s="82"/>
      <c r="D275" s="84"/>
      <c r="E275" s="102"/>
      <c r="F275" s="102"/>
      <c r="G275" s="102"/>
      <c r="H275" s="102"/>
      <c r="I275" s="102"/>
      <c r="J275" s="102"/>
      <c r="K275" s="102"/>
      <c r="L275" s="102"/>
      <c r="M275" s="102"/>
      <c r="N275" s="102"/>
      <c r="O275" s="102"/>
    </row>
    <row r="276" spans="1:22">
      <c r="B276" s="394" t="s">
        <v>59</v>
      </c>
      <c r="C276" s="394"/>
      <c r="D276" s="394"/>
      <c r="E276" s="394"/>
      <c r="F276" s="394"/>
      <c r="G276" s="394"/>
      <c r="H276" s="394"/>
      <c r="I276" s="394"/>
      <c r="J276" s="394"/>
      <c r="K276" s="394"/>
      <c r="L276" s="394"/>
      <c r="M276" s="394"/>
      <c r="N276" s="394"/>
      <c r="O276" s="394"/>
    </row>
    <row r="277" spans="1:22">
      <c r="B277" s="394"/>
      <c r="C277" s="394"/>
      <c r="D277" s="394"/>
      <c r="E277" s="394"/>
      <c r="F277" s="394"/>
      <c r="G277" s="394"/>
      <c r="H277" s="394"/>
      <c r="I277" s="394"/>
      <c r="J277" s="394"/>
      <c r="K277" s="394"/>
      <c r="L277" s="394"/>
      <c r="M277" s="394"/>
      <c r="N277" s="394"/>
      <c r="O277" s="394"/>
    </row>
    <row r="278" spans="1:22">
      <c r="B278" s="202"/>
      <c r="C278" s="82"/>
      <c r="D278" s="84"/>
      <c r="E278" s="102"/>
      <c r="F278" s="102"/>
      <c r="G278" s="102"/>
      <c r="H278" s="102"/>
      <c r="I278" s="102"/>
      <c r="J278" s="102"/>
      <c r="K278" s="102"/>
      <c r="L278" s="102"/>
      <c r="M278" s="102"/>
      <c r="N278" s="102"/>
      <c r="O278" s="102"/>
    </row>
    <row r="279" spans="1:22" ht="15" customHeight="1">
      <c r="A279" s="82"/>
      <c r="B279" s="95" t="s">
        <v>221</v>
      </c>
      <c r="C279" s="296" t="s">
        <v>325</v>
      </c>
      <c r="D279" s="296"/>
      <c r="E279" s="296"/>
      <c r="F279" s="296"/>
      <c r="G279" s="296"/>
      <c r="H279" s="296"/>
      <c r="I279" s="296"/>
      <c r="J279" s="296"/>
      <c r="K279" s="296"/>
      <c r="L279" s="296"/>
      <c r="M279" s="296"/>
      <c r="N279" s="296"/>
      <c r="O279" s="296"/>
      <c r="U279" s="71" t="str">
        <f>IF(AND(OR('問1 【貴社の事業形態】'!B13="○",'問1 【貴社の事業形態】'!B15="○"),'問1 【貴社の事業形態】'!B24="○"),1,"")</f>
        <v/>
      </c>
    </row>
    <row r="280" spans="1:22" ht="15" customHeight="1">
      <c r="B280" s="95"/>
      <c r="C280" s="296"/>
      <c r="D280" s="296"/>
      <c r="E280" s="296"/>
      <c r="F280" s="296"/>
      <c r="G280" s="296"/>
      <c r="H280" s="296"/>
      <c r="I280" s="296"/>
      <c r="J280" s="296"/>
      <c r="K280" s="296"/>
      <c r="L280" s="296"/>
      <c r="M280" s="296"/>
      <c r="N280" s="296"/>
      <c r="O280" s="296"/>
      <c r="S280" s="71" t="str">
        <f>IF(AND(COUNTIF('問1 【貴社の事業形態】'!B13:B16,"○")&gt;=1,'問1 【貴社の事業形態】'!B24="○"),1,"")</f>
        <v/>
      </c>
    </row>
    <row r="281" spans="1:22" s="138" customFormat="1">
      <c r="A281" s="82"/>
      <c r="B281" s="155" t="s">
        <v>6</v>
      </c>
      <c r="C281" s="44"/>
      <c r="D281" s="102"/>
      <c r="E281" s="102"/>
      <c r="F281" s="102"/>
      <c r="G281" s="102"/>
      <c r="H281" s="102"/>
      <c r="I281" s="82"/>
      <c r="J281" s="82"/>
      <c r="K281" s="82"/>
      <c r="L281" s="82"/>
      <c r="M281" s="82"/>
      <c r="N281" s="82"/>
      <c r="O281" s="82"/>
      <c r="P281" s="82"/>
      <c r="Q281" s="100" t="str">
        <f>IF(AND($U$3=1,U279="",U281="NG"),"いずれか一つを選択してください/","")</f>
        <v/>
      </c>
      <c r="R281" s="105"/>
      <c r="S281" s="46"/>
      <c r="T281" s="46"/>
      <c r="U281" s="47" t="str">
        <f>IF(C281="","NG","OK")</f>
        <v>NG</v>
      </c>
      <c r="V281" s="30"/>
    </row>
    <row r="282" spans="1:22" s="138" customFormat="1">
      <c r="A282" s="82"/>
      <c r="B282" s="111" t="s">
        <v>7</v>
      </c>
      <c r="C282" s="123" t="s">
        <v>227</v>
      </c>
      <c r="D282" s="113"/>
      <c r="E282" s="109"/>
      <c r="F282" s="109"/>
      <c r="G282" s="109"/>
      <c r="H282" s="109"/>
      <c r="I282" s="108"/>
      <c r="J282" s="108"/>
      <c r="K282" s="108"/>
      <c r="L282" s="108"/>
      <c r="M282" s="108"/>
      <c r="N282" s="160"/>
      <c r="O282" s="82"/>
      <c r="P282" s="82"/>
      <c r="Q282" s="100"/>
      <c r="S282" s="32"/>
      <c r="T282" s="32"/>
      <c r="U282" s="30"/>
      <c r="V282" s="30"/>
    </row>
    <row r="283" spans="1:22" s="138" customFormat="1">
      <c r="A283" s="82"/>
      <c r="B283" s="111" t="s">
        <v>8</v>
      </c>
      <c r="C283" s="123" t="s">
        <v>226</v>
      </c>
      <c r="D283" s="113"/>
      <c r="E283" s="109"/>
      <c r="F283" s="109"/>
      <c r="G283" s="109"/>
      <c r="H283" s="109"/>
      <c r="I283" s="108"/>
      <c r="J283" s="108"/>
      <c r="K283" s="108"/>
      <c r="L283" s="108"/>
      <c r="M283" s="108"/>
      <c r="N283" s="160"/>
      <c r="O283" s="82"/>
      <c r="P283" s="82"/>
      <c r="Q283" s="100"/>
      <c r="S283" s="32"/>
      <c r="T283" s="32"/>
      <c r="U283" s="30"/>
      <c r="V283" s="30"/>
    </row>
    <row r="284" spans="1:22" s="138" customFormat="1">
      <c r="A284" s="82"/>
      <c r="B284" s="194"/>
      <c r="C284" s="82"/>
      <c r="D284" s="84"/>
      <c r="E284" s="102"/>
      <c r="F284" s="102"/>
      <c r="G284" s="102"/>
      <c r="H284" s="102"/>
      <c r="I284" s="82"/>
      <c r="J284" s="82"/>
      <c r="K284" s="82"/>
      <c r="L284" s="82"/>
      <c r="M284" s="82"/>
      <c r="N284" s="82"/>
      <c r="O284" s="82"/>
      <c r="P284" s="82"/>
      <c r="Q284" s="100"/>
      <c r="S284" s="32"/>
      <c r="T284" s="32"/>
      <c r="U284" s="30"/>
      <c r="V284" s="30"/>
    </row>
    <row r="285" spans="1:22" ht="15" customHeight="1">
      <c r="A285" s="82"/>
      <c r="B285" s="95" t="s">
        <v>228</v>
      </c>
      <c r="C285" s="296" t="s">
        <v>337</v>
      </c>
      <c r="D285" s="296"/>
      <c r="E285" s="296"/>
      <c r="F285" s="296"/>
      <c r="G285" s="296"/>
      <c r="H285" s="296"/>
      <c r="I285" s="296"/>
      <c r="J285" s="296"/>
      <c r="K285" s="296"/>
      <c r="L285" s="296"/>
      <c r="M285" s="296"/>
      <c r="N285" s="296"/>
      <c r="O285" s="296"/>
    </row>
    <row r="286" spans="1:22" ht="15" customHeight="1">
      <c r="B286" s="95"/>
      <c r="C286" s="296"/>
      <c r="D286" s="296"/>
      <c r="E286" s="296"/>
      <c r="F286" s="296"/>
      <c r="G286" s="296"/>
      <c r="H286" s="296"/>
      <c r="I286" s="296"/>
      <c r="J286" s="296"/>
      <c r="K286" s="296"/>
      <c r="L286" s="296"/>
      <c r="M286" s="296"/>
      <c r="N286" s="296"/>
      <c r="O286" s="296"/>
    </row>
    <row r="287" spans="1:22" ht="15" customHeight="1">
      <c r="B287" s="155" t="s">
        <v>6</v>
      </c>
      <c r="C287" s="102"/>
      <c r="D287" s="102"/>
      <c r="E287" s="102"/>
      <c r="F287" s="102"/>
      <c r="G287" s="102"/>
      <c r="H287" s="102"/>
      <c r="I287" s="102"/>
      <c r="J287" s="102"/>
      <c r="K287" s="102"/>
      <c r="L287" s="102"/>
      <c r="M287" s="102"/>
      <c r="N287" s="102"/>
      <c r="Q287" s="100" t="str">
        <f>IF(AND($U$3=1,U287="NG"),"いずれか一つ以上選択してください/","")</f>
        <v/>
      </c>
      <c r="R287" s="105"/>
      <c r="S287" s="46"/>
      <c r="T287" s="46"/>
      <c r="U287" s="47" t="str">
        <f>IF(COUNTIF(B288:B293,"○")=0,"NG","OK")</f>
        <v>NG</v>
      </c>
    </row>
    <row r="288" spans="1:22" ht="15" customHeight="1">
      <c r="B288" s="43"/>
      <c r="C288" s="111" t="s">
        <v>7</v>
      </c>
      <c r="D288" s="115" t="s">
        <v>229</v>
      </c>
      <c r="E288" s="116"/>
      <c r="F288" s="117"/>
      <c r="G288" s="117"/>
      <c r="H288" s="117"/>
      <c r="I288" s="117"/>
      <c r="J288" s="117"/>
      <c r="K288" s="117"/>
      <c r="L288" s="117"/>
      <c r="M288" s="117"/>
      <c r="N288" s="118"/>
    </row>
    <row r="289" spans="1:22" ht="15" customHeight="1">
      <c r="B289" s="43"/>
      <c r="C289" s="111" t="s">
        <v>8</v>
      </c>
      <c r="D289" s="115" t="s">
        <v>230</v>
      </c>
      <c r="E289" s="116"/>
      <c r="F289" s="117"/>
      <c r="G289" s="117"/>
      <c r="H289" s="117"/>
      <c r="I289" s="117"/>
      <c r="J289" s="117"/>
      <c r="K289" s="117"/>
      <c r="L289" s="117"/>
      <c r="M289" s="117"/>
      <c r="N289" s="118"/>
    </row>
    <row r="290" spans="1:22" ht="15" customHeight="1">
      <c r="B290" s="294"/>
      <c r="C290" s="106" t="s">
        <v>9</v>
      </c>
      <c r="D290" s="284" t="s">
        <v>733</v>
      </c>
      <c r="E290" s="284"/>
      <c r="F290" s="284"/>
      <c r="G290" s="284"/>
      <c r="H290" s="284"/>
      <c r="I290" s="284"/>
      <c r="J290" s="284"/>
      <c r="K290" s="284"/>
      <c r="L290" s="284"/>
      <c r="M290" s="284"/>
      <c r="N290" s="285"/>
    </row>
    <row r="291" spans="1:22" ht="15" customHeight="1">
      <c r="B291" s="297"/>
      <c r="C291" s="157"/>
      <c r="D291" s="286"/>
      <c r="E291" s="286"/>
      <c r="F291" s="286"/>
      <c r="G291" s="286"/>
      <c r="H291" s="286"/>
      <c r="I291" s="286"/>
      <c r="J291" s="286"/>
      <c r="K291" s="286"/>
      <c r="L291" s="286"/>
      <c r="M291" s="286"/>
      <c r="N291" s="287"/>
    </row>
    <row r="292" spans="1:22" ht="15" customHeight="1">
      <c r="B292" s="294"/>
      <c r="C292" s="106" t="s">
        <v>16</v>
      </c>
      <c r="D292" s="115" t="s">
        <v>732</v>
      </c>
      <c r="E292" s="116"/>
      <c r="F292" s="156"/>
      <c r="G292" s="156"/>
      <c r="H292" s="156"/>
      <c r="I292" s="156"/>
      <c r="J292" s="156"/>
      <c r="K292" s="156"/>
      <c r="L292" s="156"/>
      <c r="M292" s="156"/>
      <c r="N292" s="118"/>
    </row>
    <row r="293" spans="1:22" ht="15" customHeight="1">
      <c r="B293" s="297"/>
      <c r="C293" s="139"/>
      <c r="D293" s="120"/>
      <c r="E293" s="281"/>
      <c r="F293" s="282"/>
      <c r="G293" s="282"/>
      <c r="H293" s="282"/>
      <c r="I293" s="282"/>
      <c r="J293" s="282"/>
      <c r="K293" s="282"/>
      <c r="L293" s="282"/>
      <c r="M293" s="282"/>
      <c r="N293" s="283"/>
      <c r="Q293" s="100" t="str">
        <f>IF(U293="NG","その他の具体的な内容を記入してください/","")</f>
        <v/>
      </c>
      <c r="R293" s="105"/>
      <c r="S293" s="70">
        <f>IF(B292&lt;&gt;"○",1,"")</f>
        <v>1</v>
      </c>
      <c r="T293" s="46"/>
      <c r="U293" s="47" t="str">
        <f>IF(AND(B292="○",E293=""),"NG","OK")</f>
        <v>OK</v>
      </c>
    </row>
    <row r="294" spans="1:22" ht="15" customHeight="1">
      <c r="J294" s="203"/>
      <c r="K294" s="203"/>
      <c r="L294" s="203"/>
      <c r="M294" s="53"/>
      <c r="N294" s="53"/>
    </row>
    <row r="295" spans="1:22">
      <c r="A295" s="82"/>
      <c r="B295" s="95" t="s">
        <v>628</v>
      </c>
      <c r="C295" s="296" t="s">
        <v>338</v>
      </c>
      <c r="D295" s="296"/>
      <c r="E295" s="296"/>
      <c r="F295" s="296"/>
      <c r="G295" s="296"/>
      <c r="H295" s="296"/>
      <c r="I295" s="296"/>
      <c r="J295" s="296"/>
      <c r="K295" s="296"/>
      <c r="L295" s="296"/>
      <c r="M295" s="296"/>
      <c r="N295" s="296"/>
      <c r="O295" s="296"/>
    </row>
    <row r="296" spans="1:22">
      <c r="B296" s="95"/>
      <c r="C296" s="296"/>
      <c r="D296" s="296"/>
      <c r="E296" s="296"/>
      <c r="F296" s="296"/>
      <c r="G296" s="296"/>
      <c r="H296" s="296"/>
      <c r="I296" s="296"/>
      <c r="J296" s="296"/>
      <c r="K296" s="296"/>
      <c r="L296" s="296"/>
      <c r="M296" s="296"/>
      <c r="N296" s="296"/>
      <c r="O296" s="296"/>
      <c r="S296" s="70">
        <f>IF(B289&lt;&gt;"○",1,"")</f>
        <v>1</v>
      </c>
    </row>
    <row r="297" spans="1:22" ht="15" customHeight="1">
      <c r="B297" s="155" t="s">
        <v>6</v>
      </c>
      <c r="C297" s="102"/>
      <c r="D297" s="102"/>
      <c r="E297" s="102"/>
      <c r="F297" s="102"/>
      <c r="G297" s="102"/>
      <c r="H297" s="102"/>
      <c r="I297" s="102"/>
      <c r="J297" s="102"/>
      <c r="K297" s="102"/>
      <c r="L297" s="102"/>
      <c r="M297" s="102"/>
      <c r="N297" s="102"/>
      <c r="P297" s="84"/>
      <c r="Q297" s="100" t="str">
        <f>IF(AND($U$3=1,U297="NG"),"いずれか一つ以上選択してください/","")</f>
        <v/>
      </c>
      <c r="R297" s="105"/>
      <c r="S297" s="46"/>
      <c r="T297" s="46"/>
      <c r="U297" s="47" t="str">
        <f>IF(AND(B289="○",COUNTIF(B298:B307,"○")=0),"NG","OK")</f>
        <v>OK</v>
      </c>
      <c r="V297" s="31"/>
    </row>
    <row r="298" spans="1:22" ht="15" customHeight="1">
      <c r="B298" s="44"/>
      <c r="C298" s="111" t="s">
        <v>7</v>
      </c>
      <c r="D298" s="332" t="s">
        <v>606</v>
      </c>
      <c r="E298" s="271"/>
      <c r="F298" s="271"/>
      <c r="G298" s="271"/>
      <c r="H298" s="271"/>
      <c r="I298" s="271"/>
      <c r="J298" s="271"/>
      <c r="K298" s="271"/>
      <c r="L298" s="271"/>
      <c r="M298" s="271"/>
      <c r="N298" s="271"/>
      <c r="P298" s="84"/>
    </row>
    <row r="299" spans="1:22" ht="15" customHeight="1">
      <c r="B299" s="44"/>
      <c r="C299" s="111" t="s">
        <v>8</v>
      </c>
      <c r="D299" s="319" t="s">
        <v>53</v>
      </c>
      <c r="E299" s="331"/>
      <c r="F299" s="331"/>
      <c r="G299" s="331"/>
      <c r="H299" s="331"/>
      <c r="I299" s="331"/>
      <c r="J299" s="331"/>
      <c r="K299" s="331"/>
      <c r="L299" s="331"/>
      <c r="M299" s="331"/>
      <c r="N299" s="331"/>
      <c r="P299" s="84"/>
      <c r="S299" s="33"/>
      <c r="T299" s="33"/>
      <c r="U299" s="31"/>
      <c r="V299" s="31"/>
    </row>
    <row r="300" spans="1:22" ht="15" customHeight="1">
      <c r="B300" s="44"/>
      <c r="C300" s="111" t="s">
        <v>9</v>
      </c>
      <c r="D300" s="332" t="s">
        <v>92</v>
      </c>
      <c r="E300" s="271"/>
      <c r="F300" s="271"/>
      <c r="G300" s="271"/>
      <c r="H300" s="271"/>
      <c r="I300" s="271"/>
      <c r="J300" s="271"/>
      <c r="K300" s="271"/>
      <c r="L300" s="271"/>
      <c r="M300" s="271"/>
      <c r="N300" s="271"/>
      <c r="P300" s="84"/>
      <c r="S300" s="33"/>
      <c r="T300" s="33"/>
      <c r="U300" s="31"/>
      <c r="V300" s="31"/>
    </row>
    <row r="301" spans="1:22" ht="15" customHeight="1">
      <c r="B301" s="49"/>
      <c r="C301" s="111" t="s">
        <v>10</v>
      </c>
      <c r="D301" s="332" t="s">
        <v>607</v>
      </c>
      <c r="E301" s="271"/>
      <c r="F301" s="271"/>
      <c r="G301" s="271"/>
      <c r="H301" s="271"/>
      <c r="I301" s="271"/>
      <c r="J301" s="271"/>
      <c r="K301" s="271"/>
      <c r="L301" s="271"/>
      <c r="M301" s="271"/>
      <c r="N301" s="271"/>
      <c r="P301" s="84"/>
      <c r="S301" s="33"/>
      <c r="T301" s="33"/>
      <c r="U301" s="31"/>
      <c r="V301" s="31"/>
    </row>
    <row r="302" spans="1:22" ht="15" customHeight="1">
      <c r="B302" s="49"/>
      <c r="C302" s="111" t="s">
        <v>11</v>
      </c>
      <c r="D302" s="332" t="s">
        <v>608</v>
      </c>
      <c r="E302" s="271"/>
      <c r="F302" s="271"/>
      <c r="G302" s="271"/>
      <c r="H302" s="271"/>
      <c r="I302" s="271"/>
      <c r="J302" s="271"/>
      <c r="K302" s="271"/>
      <c r="L302" s="271"/>
      <c r="M302" s="271"/>
      <c r="N302" s="271"/>
      <c r="P302" s="84"/>
      <c r="S302" s="33"/>
      <c r="T302" s="33"/>
      <c r="U302" s="31"/>
      <c r="V302" s="31"/>
    </row>
    <row r="303" spans="1:22" ht="15" customHeight="1">
      <c r="B303" s="49"/>
      <c r="C303" s="111" t="s">
        <v>12</v>
      </c>
      <c r="D303" s="332" t="s">
        <v>609</v>
      </c>
      <c r="E303" s="271"/>
      <c r="F303" s="271"/>
      <c r="G303" s="271"/>
      <c r="H303" s="271"/>
      <c r="I303" s="271"/>
      <c r="J303" s="271"/>
      <c r="K303" s="271"/>
      <c r="L303" s="271"/>
      <c r="M303" s="271"/>
      <c r="N303" s="271"/>
      <c r="P303" s="84"/>
      <c r="S303" s="33"/>
      <c r="T303" s="33"/>
      <c r="U303" s="31"/>
      <c r="V303" s="31"/>
    </row>
    <row r="304" spans="1:22" ht="15" customHeight="1">
      <c r="B304" s="49"/>
      <c r="C304" s="111" t="s">
        <v>13</v>
      </c>
      <c r="D304" s="332" t="s">
        <v>231</v>
      </c>
      <c r="E304" s="271"/>
      <c r="F304" s="271"/>
      <c r="G304" s="271"/>
      <c r="H304" s="271"/>
      <c r="I304" s="271"/>
      <c r="J304" s="271"/>
      <c r="K304" s="271"/>
      <c r="L304" s="271"/>
      <c r="M304" s="271"/>
      <c r="N304" s="271"/>
      <c r="P304" s="84"/>
      <c r="S304" s="33"/>
      <c r="T304" s="33"/>
      <c r="U304" s="31"/>
      <c r="V304" s="31"/>
    </row>
    <row r="305" spans="1:22" ht="15" customHeight="1">
      <c r="B305" s="43"/>
      <c r="C305" s="111" t="s">
        <v>14</v>
      </c>
      <c r="D305" s="319" t="s">
        <v>610</v>
      </c>
      <c r="E305" s="331"/>
      <c r="F305" s="331"/>
      <c r="G305" s="331"/>
      <c r="H305" s="331"/>
      <c r="I305" s="331"/>
      <c r="J305" s="331"/>
      <c r="K305" s="331"/>
      <c r="L305" s="331"/>
      <c r="M305" s="331"/>
      <c r="N305" s="331"/>
      <c r="P305" s="84"/>
      <c r="S305" s="33"/>
      <c r="T305" s="33"/>
      <c r="U305" s="31"/>
      <c r="V305" s="31"/>
    </row>
    <row r="306" spans="1:22" ht="15" customHeight="1">
      <c r="B306" s="294"/>
      <c r="C306" s="106" t="s">
        <v>248</v>
      </c>
      <c r="D306" s="115" t="s">
        <v>22</v>
      </c>
      <c r="E306" s="116"/>
      <c r="F306" s="117"/>
      <c r="G306" s="117"/>
      <c r="H306" s="117"/>
      <c r="I306" s="117"/>
      <c r="J306" s="117"/>
      <c r="K306" s="117"/>
      <c r="L306" s="117"/>
      <c r="M306" s="117"/>
      <c r="N306" s="118"/>
      <c r="P306" s="84"/>
      <c r="T306" s="33"/>
      <c r="U306" s="31"/>
      <c r="V306" s="31"/>
    </row>
    <row r="307" spans="1:22" ht="15" customHeight="1">
      <c r="B307" s="297"/>
      <c r="C307" s="139"/>
      <c r="D307" s="120"/>
      <c r="E307" s="281"/>
      <c r="F307" s="282"/>
      <c r="G307" s="282"/>
      <c r="H307" s="282"/>
      <c r="I307" s="282"/>
      <c r="J307" s="282"/>
      <c r="K307" s="282"/>
      <c r="L307" s="282"/>
      <c r="M307" s="282"/>
      <c r="N307" s="283"/>
      <c r="P307" s="84"/>
      <c r="Q307" s="100" t="str">
        <f>IF(U307="NG","その他の具体的な内容を記入してください/","")</f>
        <v/>
      </c>
      <c r="R307" s="105"/>
      <c r="S307" s="70">
        <f>IF(B306&lt;&gt;"○",1,"")</f>
        <v>1</v>
      </c>
      <c r="T307" s="46"/>
      <c r="U307" s="47" t="str">
        <f>IF(AND(B306="○",E307=""),"NG","OK")</f>
        <v>OK</v>
      </c>
      <c r="V307" s="31"/>
    </row>
    <row r="308" spans="1:22" ht="15" customHeight="1">
      <c r="B308" s="89" t="s">
        <v>93</v>
      </c>
      <c r="J308" s="203"/>
      <c r="K308" s="203"/>
      <c r="L308" s="203"/>
      <c r="M308" s="53"/>
      <c r="N308" s="53"/>
      <c r="P308" s="84"/>
      <c r="S308" s="33"/>
      <c r="T308" s="33"/>
      <c r="U308" s="31"/>
      <c r="V308" s="31"/>
    </row>
    <row r="309" spans="1:22" ht="30" customHeight="1">
      <c r="B309" s="329" t="s">
        <v>589</v>
      </c>
      <c r="C309" s="395"/>
      <c r="D309" s="395"/>
      <c r="E309" s="395"/>
      <c r="F309" s="395"/>
      <c r="G309" s="395"/>
      <c r="H309" s="395"/>
      <c r="I309" s="395"/>
      <c r="J309" s="395"/>
      <c r="K309" s="395"/>
      <c r="L309" s="395"/>
      <c r="M309" s="395"/>
      <c r="N309" s="395"/>
      <c r="O309" s="395"/>
      <c r="P309" s="84"/>
      <c r="S309" s="33"/>
      <c r="T309" s="33"/>
      <c r="U309" s="31"/>
      <c r="V309" s="31"/>
    </row>
    <row r="310" spans="1:22" ht="30" customHeight="1">
      <c r="B310" s="329" t="s">
        <v>596</v>
      </c>
      <c r="C310" s="395"/>
      <c r="D310" s="395"/>
      <c r="E310" s="395"/>
      <c r="F310" s="395"/>
      <c r="G310" s="395"/>
      <c r="H310" s="395"/>
      <c r="I310" s="395"/>
      <c r="J310" s="395"/>
      <c r="K310" s="395"/>
      <c r="L310" s="395"/>
      <c r="M310" s="395"/>
      <c r="N310" s="395"/>
      <c r="O310" s="395"/>
      <c r="P310" s="84"/>
      <c r="S310" s="33"/>
      <c r="T310" s="33"/>
      <c r="U310" s="31"/>
      <c r="V310" s="31"/>
    </row>
    <row r="311" spans="1:22" ht="18.75">
      <c r="J311" s="203"/>
      <c r="K311" s="203"/>
      <c r="L311" s="203"/>
      <c r="M311" s="53"/>
      <c r="N311" s="53"/>
      <c r="P311" s="84"/>
      <c r="S311" s="33"/>
      <c r="T311" s="33"/>
      <c r="U311" s="31"/>
      <c r="V311" s="31"/>
    </row>
    <row r="312" spans="1:22">
      <c r="B312" s="95" t="s">
        <v>629</v>
      </c>
      <c r="C312" s="296" t="s">
        <v>630</v>
      </c>
      <c r="D312" s="296"/>
      <c r="E312" s="296"/>
      <c r="F312" s="296"/>
      <c r="G312" s="296"/>
      <c r="H312" s="296"/>
      <c r="I312" s="296"/>
      <c r="J312" s="296"/>
      <c r="K312" s="296"/>
      <c r="L312" s="296"/>
      <c r="M312" s="296"/>
      <c r="N312" s="296"/>
      <c r="O312" s="296"/>
      <c r="P312" s="84"/>
      <c r="S312" s="33"/>
      <c r="T312" s="33"/>
      <c r="U312" s="31"/>
      <c r="V312" s="31"/>
    </row>
    <row r="313" spans="1:22" ht="18.75">
      <c r="J313" s="203"/>
      <c r="K313" s="203"/>
      <c r="L313" s="203"/>
      <c r="M313" s="53"/>
      <c r="N313" s="53"/>
      <c r="P313" s="84"/>
      <c r="S313" s="33"/>
      <c r="T313" s="33"/>
      <c r="U313" s="31"/>
      <c r="V313" s="31"/>
    </row>
    <row r="314" spans="1:22" ht="18.75">
      <c r="C314" s="505"/>
      <c r="D314" s="506"/>
      <c r="E314" s="89" t="s">
        <v>627</v>
      </c>
      <c r="J314" s="203"/>
      <c r="K314" s="203"/>
      <c r="L314" s="203"/>
      <c r="M314" s="53"/>
      <c r="N314" s="53"/>
      <c r="P314" s="84"/>
      <c r="S314" s="33"/>
      <c r="T314" s="33"/>
      <c r="U314" s="31"/>
      <c r="V314" s="31"/>
    </row>
    <row r="315" spans="1:22" ht="18.75">
      <c r="J315" s="203"/>
      <c r="K315" s="203"/>
      <c r="L315" s="203"/>
      <c r="M315" s="53"/>
      <c r="N315" s="53"/>
      <c r="P315" s="84"/>
      <c r="S315" s="33"/>
      <c r="T315" s="33"/>
      <c r="U315" s="31"/>
      <c r="V315" s="31"/>
    </row>
    <row r="316" spans="1:22">
      <c r="A316" s="82"/>
      <c r="B316" s="95" t="s">
        <v>232</v>
      </c>
      <c r="C316" s="296" t="s">
        <v>339</v>
      </c>
      <c r="D316" s="296"/>
      <c r="E316" s="296"/>
      <c r="F316" s="296"/>
      <c r="G316" s="296"/>
      <c r="H316" s="296"/>
      <c r="I316" s="296"/>
      <c r="J316" s="296"/>
      <c r="K316" s="296"/>
      <c r="L316" s="296"/>
      <c r="M316" s="296"/>
      <c r="N316" s="296"/>
      <c r="O316" s="296"/>
      <c r="P316" s="84"/>
    </row>
    <row r="317" spans="1:22">
      <c r="B317" s="95"/>
      <c r="C317" s="296"/>
      <c r="D317" s="296"/>
      <c r="E317" s="296"/>
      <c r="F317" s="296"/>
      <c r="G317" s="296"/>
      <c r="H317" s="296"/>
      <c r="I317" s="296"/>
      <c r="J317" s="296"/>
      <c r="K317" s="296"/>
      <c r="L317" s="296"/>
      <c r="M317" s="296"/>
      <c r="N317" s="296"/>
      <c r="O317" s="296"/>
      <c r="P317" s="84"/>
    </row>
    <row r="318" spans="1:22">
      <c r="B318" s="155" t="s">
        <v>6</v>
      </c>
      <c r="C318" s="102"/>
      <c r="D318" s="102"/>
      <c r="E318" s="102"/>
      <c r="F318" s="102"/>
      <c r="G318" s="102"/>
      <c r="H318" s="102"/>
      <c r="I318" s="102"/>
      <c r="J318" s="102"/>
      <c r="K318" s="102"/>
      <c r="L318" s="102"/>
      <c r="M318" s="102"/>
      <c r="N318" s="102"/>
      <c r="P318" s="84"/>
      <c r="Q318" s="100" t="str">
        <f>IF(AND($U$3=1,U318="NG"),"いずれか一つ以上選択してください/","")</f>
        <v/>
      </c>
      <c r="R318" s="105"/>
      <c r="S318" s="46"/>
      <c r="T318" s="46"/>
      <c r="U318" s="47" t="str">
        <f>IF(AND(B289="○",COUNTIF(B319:B322,"○")=0),"NG","OK")</f>
        <v>OK</v>
      </c>
    </row>
    <row r="319" spans="1:22" ht="15" customHeight="1">
      <c r="B319" s="44"/>
      <c r="C319" s="111" t="s">
        <v>7</v>
      </c>
      <c r="D319" s="317" t="s">
        <v>56</v>
      </c>
      <c r="E319" s="336"/>
      <c r="F319" s="336"/>
      <c r="G319" s="336"/>
      <c r="H319" s="336"/>
      <c r="I319" s="336"/>
      <c r="J319" s="336"/>
      <c r="K319" s="336"/>
      <c r="L319" s="336"/>
      <c r="M319" s="336"/>
      <c r="N319" s="336"/>
      <c r="P319" s="84"/>
    </row>
    <row r="320" spans="1:22" ht="15" customHeight="1">
      <c r="B320" s="43"/>
      <c r="C320" s="111" t="s">
        <v>8</v>
      </c>
      <c r="D320" s="317" t="s">
        <v>55</v>
      </c>
      <c r="E320" s="336"/>
      <c r="F320" s="336"/>
      <c r="G320" s="336"/>
      <c r="H320" s="336"/>
      <c r="I320" s="336"/>
      <c r="J320" s="336"/>
      <c r="K320" s="336"/>
      <c r="L320" s="336"/>
      <c r="M320" s="336"/>
      <c r="N320" s="336"/>
      <c r="P320" s="84"/>
    </row>
    <row r="321" spans="1:21">
      <c r="B321" s="294"/>
      <c r="C321" s="106" t="s">
        <v>9</v>
      </c>
      <c r="D321" s="115" t="s">
        <v>22</v>
      </c>
      <c r="E321" s="116"/>
      <c r="F321" s="117"/>
      <c r="G321" s="117"/>
      <c r="H321" s="117"/>
      <c r="I321" s="117"/>
      <c r="J321" s="117"/>
      <c r="K321" s="117"/>
      <c r="L321" s="117"/>
      <c r="M321" s="117"/>
      <c r="N321" s="118"/>
      <c r="P321" s="84"/>
    </row>
    <row r="322" spans="1:21">
      <c r="B322" s="297"/>
      <c r="C322" s="139"/>
      <c r="D322" s="120"/>
      <c r="E322" s="281"/>
      <c r="F322" s="282"/>
      <c r="G322" s="282"/>
      <c r="H322" s="282"/>
      <c r="I322" s="282"/>
      <c r="J322" s="282"/>
      <c r="K322" s="282"/>
      <c r="L322" s="282"/>
      <c r="M322" s="282"/>
      <c r="N322" s="283"/>
      <c r="P322" s="84"/>
      <c r="Q322" s="100" t="str">
        <f>IF(U322="NG","その他の具体的な内容を記入してください/","")</f>
        <v/>
      </c>
      <c r="R322" s="105"/>
      <c r="S322" s="70">
        <f>IF(B321&lt;&gt;"○",1,"")</f>
        <v>1</v>
      </c>
      <c r="T322" s="46"/>
      <c r="U322" s="47" t="str">
        <f>IF(AND(B321="○",E322=""),"NG","OK")</f>
        <v>OK</v>
      </c>
    </row>
    <row r="323" spans="1:21" ht="15" customHeight="1">
      <c r="B323" s="82"/>
      <c r="C323" s="97"/>
      <c r="D323" s="97"/>
      <c r="E323" s="97"/>
      <c r="F323" s="97"/>
      <c r="G323" s="97"/>
      <c r="H323" s="97"/>
      <c r="I323" s="97"/>
      <c r="J323" s="97"/>
      <c r="K323" s="97"/>
      <c r="L323" s="97"/>
      <c r="M323" s="97"/>
      <c r="N323" s="97"/>
      <c r="O323" s="97"/>
      <c r="Q323" s="152"/>
    </row>
    <row r="324" spans="1:21" ht="15" customHeight="1">
      <c r="B324" s="95" t="s">
        <v>233</v>
      </c>
      <c r="C324" s="97"/>
      <c r="D324" s="97"/>
      <c r="E324" s="97"/>
      <c r="F324" s="97"/>
      <c r="G324" s="97"/>
      <c r="H324" s="97"/>
      <c r="I324" s="97"/>
      <c r="J324" s="97"/>
      <c r="K324" s="97"/>
      <c r="L324" s="97"/>
      <c r="M324" s="97"/>
      <c r="N324" s="97"/>
      <c r="O324" s="97"/>
      <c r="Q324" s="152"/>
    </row>
    <row r="325" spans="1:21" ht="15" customHeight="1">
      <c r="B325" s="95"/>
      <c r="C325" s="97"/>
      <c r="D325" s="97"/>
      <c r="E325" s="97"/>
      <c r="F325" s="97"/>
      <c r="G325" s="97"/>
      <c r="H325" s="97"/>
      <c r="I325" s="97"/>
      <c r="J325" s="97"/>
      <c r="K325" s="97"/>
      <c r="L325" s="97"/>
      <c r="M325" s="97"/>
      <c r="N325" s="97"/>
      <c r="O325" s="97"/>
      <c r="Q325" s="152"/>
    </row>
    <row r="326" spans="1:21" ht="15" customHeight="1">
      <c r="A326" s="82"/>
      <c r="B326" s="95" t="s">
        <v>235</v>
      </c>
      <c r="C326" s="293" t="s">
        <v>236</v>
      </c>
      <c r="D326" s="293"/>
      <c r="E326" s="293"/>
      <c r="F326" s="293"/>
      <c r="G326" s="293"/>
      <c r="H326" s="293"/>
      <c r="I326" s="293"/>
      <c r="J326" s="293"/>
      <c r="K326" s="293"/>
      <c r="L326" s="293"/>
      <c r="M326" s="293"/>
      <c r="N326" s="293"/>
      <c r="O326" s="293"/>
      <c r="P326" s="102"/>
      <c r="Q326" s="152"/>
    </row>
    <row r="327" spans="1:21">
      <c r="B327" s="104" t="s">
        <v>6</v>
      </c>
      <c r="C327" s="44"/>
      <c r="D327" s="102"/>
      <c r="E327" s="102"/>
      <c r="F327" s="102"/>
      <c r="G327" s="102"/>
      <c r="H327" s="102"/>
      <c r="I327" s="102"/>
      <c r="J327" s="102"/>
      <c r="K327" s="102"/>
      <c r="L327" s="102"/>
      <c r="M327" s="102"/>
      <c r="N327" s="102"/>
      <c r="O327" s="102"/>
      <c r="P327" s="102"/>
      <c r="Q327" s="100" t="str">
        <f>IF(AND($U$3=1,U327="NG"),"いずれか一つを選択してください/","")</f>
        <v/>
      </c>
      <c r="R327" s="105"/>
      <c r="S327" s="46"/>
      <c r="T327" s="46"/>
      <c r="U327" s="47" t="str">
        <f>IF(C327="","NG","OK")</f>
        <v>NG</v>
      </c>
    </row>
    <row r="328" spans="1:21">
      <c r="B328" s="111" t="s">
        <v>84</v>
      </c>
      <c r="C328" s="123" t="s">
        <v>611</v>
      </c>
      <c r="D328" s="113"/>
      <c r="E328" s="109"/>
      <c r="F328" s="109"/>
      <c r="G328" s="109"/>
      <c r="H328" s="109"/>
      <c r="I328" s="109"/>
      <c r="J328" s="109"/>
      <c r="K328" s="109"/>
      <c r="L328" s="109"/>
      <c r="M328" s="109"/>
      <c r="N328" s="118"/>
      <c r="O328" s="110"/>
      <c r="P328" s="102"/>
      <c r="Q328" s="152"/>
      <c r="S328" s="71" t="str">
        <f>IF(OR(C327=1,C327=2),1,"")</f>
        <v/>
      </c>
    </row>
    <row r="329" spans="1:21">
      <c r="B329" s="389" t="s">
        <v>29</v>
      </c>
      <c r="C329" s="107" t="s">
        <v>605</v>
      </c>
      <c r="D329" s="116"/>
      <c r="E329" s="117"/>
      <c r="F329" s="117"/>
      <c r="G329" s="117"/>
      <c r="H329" s="117"/>
      <c r="I329" s="117"/>
      <c r="J329" s="117"/>
      <c r="K329" s="117"/>
      <c r="L329" s="117"/>
      <c r="M329" s="117"/>
      <c r="N329" s="205"/>
      <c r="O329" s="110"/>
      <c r="P329" s="102"/>
      <c r="Q329" s="152"/>
      <c r="S329" s="71"/>
    </row>
    <row r="330" spans="1:21">
      <c r="B330" s="390"/>
      <c r="C330" s="139"/>
      <c r="D330" s="140" t="s">
        <v>602</v>
      </c>
      <c r="E330" s="392"/>
      <c r="F330" s="396"/>
      <c r="G330" s="206" t="s">
        <v>603</v>
      </c>
      <c r="H330" s="190"/>
      <c r="I330" s="392"/>
      <c r="J330" s="396"/>
      <c r="K330" s="206" t="s">
        <v>604</v>
      </c>
      <c r="L330" s="207"/>
      <c r="M330" s="190"/>
      <c r="N330" s="161"/>
      <c r="O330" s="110"/>
      <c r="P330" s="102"/>
      <c r="Q330" s="152"/>
      <c r="S330" s="71"/>
    </row>
    <row r="331" spans="1:21">
      <c r="B331" s="111" t="s">
        <v>30</v>
      </c>
      <c r="C331" s="123" t="s">
        <v>237</v>
      </c>
      <c r="D331" s="113"/>
      <c r="E331" s="109"/>
      <c r="F331" s="109"/>
      <c r="G331" s="109"/>
      <c r="H331" s="109"/>
      <c r="I331" s="109"/>
      <c r="J331" s="109"/>
      <c r="K331" s="109"/>
      <c r="L331" s="109"/>
      <c r="M331" s="109"/>
      <c r="N331" s="118"/>
      <c r="O331" s="110"/>
      <c r="P331" s="102"/>
      <c r="Q331" s="152"/>
      <c r="S331" s="71" t="str">
        <f>IF(C327=3,1,"")</f>
        <v/>
      </c>
    </row>
    <row r="332" spans="1:21">
      <c r="B332" s="389" t="s">
        <v>16</v>
      </c>
      <c r="C332" s="457" t="s">
        <v>238</v>
      </c>
      <c r="D332" s="284"/>
      <c r="E332" s="284"/>
      <c r="F332" s="284"/>
      <c r="G332" s="284"/>
      <c r="H332" s="284"/>
      <c r="I332" s="284"/>
      <c r="J332" s="284"/>
      <c r="K332" s="284"/>
      <c r="L332" s="284"/>
      <c r="M332" s="284"/>
      <c r="N332" s="285"/>
      <c r="O332" s="110"/>
      <c r="P332" s="102"/>
      <c r="Q332" s="152"/>
      <c r="S332" s="71" t="str">
        <f>IF(C327=4,1,"")</f>
        <v/>
      </c>
    </row>
    <row r="333" spans="1:21">
      <c r="B333" s="390"/>
      <c r="C333" s="458"/>
      <c r="D333" s="286"/>
      <c r="E333" s="286"/>
      <c r="F333" s="286"/>
      <c r="G333" s="286"/>
      <c r="H333" s="286"/>
      <c r="I333" s="286"/>
      <c r="J333" s="286"/>
      <c r="K333" s="286"/>
      <c r="L333" s="286"/>
      <c r="M333" s="286"/>
      <c r="N333" s="287"/>
      <c r="O333" s="110"/>
      <c r="P333" s="102"/>
      <c r="Q333" s="152"/>
    </row>
    <row r="334" spans="1:21">
      <c r="C334" s="208"/>
      <c r="Q334" s="152"/>
    </row>
    <row r="335" spans="1:21" ht="15" customHeight="1">
      <c r="B335" s="95" t="s">
        <v>239</v>
      </c>
      <c r="C335" s="293" t="s">
        <v>612</v>
      </c>
      <c r="D335" s="293"/>
      <c r="E335" s="293"/>
      <c r="F335" s="293"/>
      <c r="G335" s="293"/>
      <c r="H335" s="293"/>
      <c r="I335" s="293"/>
      <c r="J335" s="293"/>
      <c r="K335" s="293"/>
      <c r="L335" s="293"/>
      <c r="M335" s="293"/>
      <c r="N335" s="293"/>
      <c r="O335" s="293"/>
      <c r="P335" s="102"/>
      <c r="Q335" s="152"/>
    </row>
    <row r="336" spans="1:21">
      <c r="B336" s="95"/>
      <c r="C336" s="293"/>
      <c r="D336" s="293"/>
      <c r="E336" s="293"/>
      <c r="F336" s="293"/>
      <c r="G336" s="293"/>
      <c r="H336" s="293"/>
      <c r="I336" s="293"/>
      <c r="J336" s="293"/>
      <c r="K336" s="293"/>
      <c r="L336" s="293"/>
      <c r="M336" s="293"/>
      <c r="N336" s="293"/>
      <c r="O336" s="293"/>
      <c r="P336" s="102"/>
      <c r="Q336" s="152"/>
      <c r="S336" s="46"/>
    </row>
    <row r="337" spans="2:21">
      <c r="B337" s="104" t="s">
        <v>6</v>
      </c>
      <c r="C337" s="102"/>
      <c r="D337" s="102"/>
      <c r="E337" s="102"/>
      <c r="F337" s="102"/>
      <c r="G337" s="102"/>
      <c r="H337" s="102"/>
      <c r="I337" s="102"/>
      <c r="J337" s="102"/>
      <c r="K337" s="102"/>
      <c r="L337" s="102"/>
      <c r="M337" s="102"/>
      <c r="N337" s="102"/>
      <c r="O337" s="102"/>
      <c r="P337" s="102"/>
      <c r="Q337" s="100" t="str">
        <f>IF(AND($U$3=1,U337="NG"),"いずれか一つ以上選択してください/","")</f>
        <v/>
      </c>
      <c r="R337" s="105"/>
      <c r="S337" s="46"/>
      <c r="T337" s="46"/>
      <c r="U337" s="47" t="str">
        <f>IF(AND(OR(C327=1,C327=2),COUNTIF(B338:B347,"○")=0),"NG","OK")</f>
        <v>OK</v>
      </c>
    </row>
    <row r="338" spans="2:21" ht="15" customHeight="1">
      <c r="B338" s="43"/>
      <c r="C338" s="111" t="s">
        <v>7</v>
      </c>
      <c r="D338" s="114" t="s">
        <v>240</v>
      </c>
      <c r="E338" s="108"/>
      <c r="F338" s="108"/>
      <c r="G338" s="108"/>
      <c r="H338" s="108"/>
      <c r="I338" s="108"/>
      <c r="J338" s="109"/>
      <c r="K338" s="109"/>
      <c r="L338" s="109"/>
      <c r="M338" s="109"/>
      <c r="N338" s="109"/>
      <c r="O338" s="110"/>
      <c r="P338" s="102"/>
      <c r="Q338" s="152"/>
    </row>
    <row r="339" spans="2:21" ht="15" customHeight="1">
      <c r="B339" s="43"/>
      <c r="C339" s="111" t="s">
        <v>8</v>
      </c>
      <c r="D339" s="114" t="s">
        <v>241</v>
      </c>
      <c r="E339" s="108"/>
      <c r="F339" s="108"/>
      <c r="G339" s="108"/>
      <c r="H339" s="108"/>
      <c r="I339" s="108"/>
      <c r="J339" s="109"/>
      <c r="K339" s="109"/>
      <c r="L339" s="109"/>
      <c r="M339" s="109"/>
      <c r="N339" s="109"/>
      <c r="O339" s="110"/>
      <c r="P339" s="102"/>
      <c r="Q339" s="152"/>
    </row>
    <row r="340" spans="2:21" ht="15" customHeight="1">
      <c r="B340" s="43"/>
      <c r="C340" s="111" t="s">
        <v>9</v>
      </c>
      <c r="D340" s="114" t="s">
        <v>242</v>
      </c>
      <c r="E340" s="108"/>
      <c r="F340" s="108"/>
      <c r="G340" s="108"/>
      <c r="H340" s="108"/>
      <c r="I340" s="108"/>
      <c r="J340" s="109"/>
      <c r="K340" s="109"/>
      <c r="L340" s="109"/>
      <c r="M340" s="109"/>
      <c r="N340" s="109"/>
      <c r="O340" s="110"/>
      <c r="P340" s="102"/>
      <c r="Q340" s="152"/>
    </row>
    <row r="341" spans="2:21" ht="15" customHeight="1">
      <c r="B341" s="43"/>
      <c r="C341" s="111" t="s">
        <v>10</v>
      </c>
      <c r="D341" s="114" t="s">
        <v>243</v>
      </c>
      <c r="E341" s="108"/>
      <c r="F341" s="108"/>
      <c r="G341" s="108"/>
      <c r="H341" s="108"/>
      <c r="I341" s="108"/>
      <c r="J341" s="109"/>
      <c r="K341" s="109"/>
      <c r="L341" s="109"/>
      <c r="M341" s="109"/>
      <c r="N341" s="109"/>
      <c r="O341" s="110"/>
      <c r="P341" s="102"/>
      <c r="Q341" s="152"/>
    </row>
    <row r="342" spans="2:21" ht="15" customHeight="1">
      <c r="B342" s="43"/>
      <c r="C342" s="111" t="s">
        <v>11</v>
      </c>
      <c r="D342" s="114" t="s">
        <v>244</v>
      </c>
      <c r="E342" s="108"/>
      <c r="F342" s="108"/>
      <c r="G342" s="108"/>
      <c r="H342" s="108"/>
      <c r="I342" s="108"/>
      <c r="J342" s="109"/>
      <c r="K342" s="109"/>
      <c r="L342" s="109"/>
      <c r="M342" s="109"/>
      <c r="N342" s="109"/>
      <c r="O342" s="110"/>
      <c r="P342" s="102"/>
      <c r="Q342" s="152"/>
    </row>
    <row r="343" spans="2:21" ht="15" customHeight="1">
      <c r="B343" s="43"/>
      <c r="C343" s="111" t="s">
        <v>12</v>
      </c>
      <c r="D343" s="114" t="s">
        <v>245</v>
      </c>
      <c r="E343" s="108"/>
      <c r="F343" s="108"/>
      <c r="G343" s="108"/>
      <c r="H343" s="108"/>
      <c r="I343" s="108"/>
      <c r="J343" s="109"/>
      <c r="K343" s="109"/>
      <c r="L343" s="109"/>
      <c r="M343" s="109"/>
      <c r="N343" s="109"/>
      <c r="O343" s="110"/>
      <c r="P343" s="102"/>
      <c r="Q343" s="152"/>
    </row>
    <row r="344" spans="2:21" ht="15" customHeight="1">
      <c r="B344" s="43"/>
      <c r="C344" s="111" t="s">
        <v>13</v>
      </c>
      <c r="D344" s="114" t="s">
        <v>246</v>
      </c>
      <c r="E344" s="108"/>
      <c r="F344" s="108"/>
      <c r="G344" s="108"/>
      <c r="H344" s="108"/>
      <c r="I344" s="108"/>
      <c r="J344" s="109"/>
      <c r="K344" s="109"/>
      <c r="L344" s="109"/>
      <c r="M344" s="109"/>
      <c r="N344" s="109"/>
      <c r="O344" s="110"/>
      <c r="P344" s="102"/>
      <c r="Q344" s="152"/>
    </row>
    <row r="345" spans="2:21" ht="15" customHeight="1">
      <c r="B345" s="43"/>
      <c r="C345" s="111" t="s">
        <v>14</v>
      </c>
      <c r="D345" s="114" t="s">
        <v>247</v>
      </c>
      <c r="E345" s="108"/>
      <c r="F345" s="108"/>
      <c r="G345" s="108"/>
      <c r="H345" s="108"/>
      <c r="I345" s="108"/>
      <c r="J345" s="109"/>
      <c r="K345" s="109"/>
      <c r="L345" s="109"/>
      <c r="M345" s="109"/>
      <c r="N345" s="109"/>
      <c r="O345" s="110"/>
      <c r="P345" s="102"/>
      <c r="Q345" s="152"/>
    </row>
    <row r="346" spans="2:21">
      <c r="B346" s="294"/>
      <c r="C346" s="106" t="s">
        <v>248</v>
      </c>
      <c r="D346" s="115" t="s">
        <v>22</v>
      </c>
      <c r="E346" s="116"/>
      <c r="F346" s="117"/>
      <c r="G346" s="117"/>
      <c r="H346" s="117"/>
      <c r="I346" s="117"/>
      <c r="J346" s="117"/>
      <c r="K346" s="117"/>
      <c r="L346" s="117"/>
      <c r="M346" s="117"/>
      <c r="N346" s="118"/>
      <c r="O346" s="110"/>
      <c r="P346" s="102"/>
      <c r="Q346" s="152"/>
    </row>
    <row r="347" spans="2:21" ht="15" customHeight="1">
      <c r="B347" s="297"/>
      <c r="C347" s="119"/>
      <c r="D347" s="120"/>
      <c r="E347" s="281"/>
      <c r="F347" s="282"/>
      <c r="G347" s="282"/>
      <c r="H347" s="282"/>
      <c r="I347" s="282"/>
      <c r="J347" s="282"/>
      <c r="K347" s="282"/>
      <c r="L347" s="282"/>
      <c r="M347" s="282"/>
      <c r="N347" s="283"/>
      <c r="O347" s="121"/>
      <c r="P347" s="122"/>
      <c r="Q347" s="100" t="str">
        <f>IF(U347="NG","その他の具体的な内容を記入してください/","")</f>
        <v/>
      </c>
      <c r="R347" s="105"/>
      <c r="S347" s="70">
        <f>IF(B346&lt;&gt;"○",1,"")</f>
        <v>1</v>
      </c>
      <c r="T347" s="46"/>
      <c r="U347" s="47" t="str">
        <f>IF(AND(OR(C327=1,C327=2),B346="○",E347=""),"NG","OK")</f>
        <v>OK</v>
      </c>
    </row>
    <row r="348" spans="2:21" ht="17.25">
      <c r="C348" s="209"/>
      <c r="Q348" s="152"/>
    </row>
    <row r="349" spans="2:21" ht="15" customHeight="1">
      <c r="B349" s="95" t="s">
        <v>258</v>
      </c>
      <c r="C349" s="293" t="s">
        <v>613</v>
      </c>
      <c r="D349" s="293"/>
      <c r="E349" s="293"/>
      <c r="F349" s="293"/>
      <c r="G349" s="293"/>
      <c r="H349" s="293"/>
      <c r="I349" s="293"/>
      <c r="J349" s="293"/>
      <c r="K349" s="293"/>
      <c r="L349" s="293"/>
      <c r="M349" s="293"/>
      <c r="N349" s="293"/>
      <c r="O349" s="293"/>
      <c r="P349" s="102"/>
      <c r="Q349" s="152"/>
    </row>
    <row r="350" spans="2:21">
      <c r="B350" s="95"/>
      <c r="C350" s="293"/>
      <c r="D350" s="293"/>
      <c r="E350" s="293"/>
      <c r="F350" s="293"/>
      <c r="G350" s="293"/>
      <c r="H350" s="293"/>
      <c r="I350" s="293"/>
      <c r="J350" s="293"/>
      <c r="K350" s="293"/>
      <c r="L350" s="293"/>
      <c r="M350" s="293"/>
      <c r="N350" s="293"/>
      <c r="O350" s="293"/>
      <c r="P350" s="102"/>
      <c r="Q350" s="152"/>
      <c r="S350" s="46"/>
    </row>
    <row r="351" spans="2:21">
      <c r="B351" s="104" t="s">
        <v>6</v>
      </c>
      <c r="C351" s="102"/>
      <c r="D351" s="102"/>
      <c r="E351" s="102"/>
      <c r="F351" s="102"/>
      <c r="G351" s="102"/>
      <c r="H351" s="102"/>
      <c r="I351" s="102"/>
      <c r="J351" s="102"/>
      <c r="K351" s="102"/>
      <c r="L351" s="102"/>
      <c r="M351" s="102"/>
      <c r="N351" s="102"/>
      <c r="O351" s="102"/>
      <c r="P351" s="102"/>
      <c r="Q351" s="100" t="str">
        <f>IF(AND($U$3=1,U351="NG"),"いずれか一つ以上選択してください/","")</f>
        <v/>
      </c>
      <c r="R351" s="105"/>
      <c r="S351" s="46"/>
      <c r="T351" s="46"/>
      <c r="U351" s="47" t="str">
        <f>IF(AND(C327=3,COUNTIF(B352:B362,"○")=0),"NG","OK")</f>
        <v>OK</v>
      </c>
    </row>
    <row r="352" spans="2:21" ht="15" customHeight="1">
      <c r="B352" s="43"/>
      <c r="C352" s="111" t="s">
        <v>7</v>
      </c>
      <c r="D352" s="114" t="s">
        <v>249</v>
      </c>
      <c r="E352" s="108"/>
      <c r="F352" s="108"/>
      <c r="G352" s="108"/>
      <c r="H352" s="108"/>
      <c r="I352" s="108"/>
      <c r="J352" s="109"/>
      <c r="K352" s="109"/>
      <c r="L352" s="109"/>
      <c r="M352" s="109"/>
      <c r="N352" s="109"/>
      <c r="O352" s="110"/>
      <c r="P352" s="102"/>
      <c r="Q352" s="152"/>
    </row>
    <row r="353" spans="2:21" ht="15" customHeight="1">
      <c r="B353" s="43"/>
      <c r="C353" s="111" t="s">
        <v>8</v>
      </c>
      <c r="D353" s="114" t="s">
        <v>250</v>
      </c>
      <c r="E353" s="108"/>
      <c r="F353" s="108"/>
      <c r="G353" s="108"/>
      <c r="H353" s="108"/>
      <c r="I353" s="108"/>
      <c r="J353" s="109"/>
      <c r="K353" s="109"/>
      <c r="L353" s="109"/>
      <c r="M353" s="109"/>
      <c r="N353" s="109"/>
      <c r="O353" s="110"/>
      <c r="P353" s="102"/>
      <c r="Q353" s="152"/>
    </row>
    <row r="354" spans="2:21" ht="15" customHeight="1">
      <c r="B354" s="43"/>
      <c r="C354" s="111" t="s">
        <v>9</v>
      </c>
      <c r="D354" s="114" t="s">
        <v>251</v>
      </c>
      <c r="E354" s="108"/>
      <c r="F354" s="108"/>
      <c r="G354" s="108"/>
      <c r="H354" s="108"/>
      <c r="I354" s="108"/>
      <c r="J354" s="109"/>
      <c r="K354" s="109"/>
      <c r="L354" s="109"/>
      <c r="M354" s="109"/>
      <c r="N354" s="109"/>
      <c r="O354" s="110"/>
      <c r="P354" s="102"/>
      <c r="Q354" s="152"/>
    </row>
    <row r="355" spans="2:21" ht="15" customHeight="1">
      <c r="B355" s="43"/>
      <c r="C355" s="111" t="s">
        <v>10</v>
      </c>
      <c r="D355" s="114" t="s">
        <v>252</v>
      </c>
      <c r="E355" s="108"/>
      <c r="F355" s="108"/>
      <c r="G355" s="108"/>
      <c r="H355" s="108"/>
      <c r="I355" s="108"/>
      <c r="J355" s="109"/>
      <c r="K355" s="109"/>
      <c r="L355" s="109"/>
      <c r="M355" s="109"/>
      <c r="N355" s="109"/>
      <c r="O355" s="110"/>
      <c r="P355" s="102"/>
      <c r="Q355" s="152"/>
    </row>
    <row r="356" spans="2:21" ht="15" customHeight="1">
      <c r="B356" s="43"/>
      <c r="C356" s="111" t="s">
        <v>11</v>
      </c>
      <c r="D356" s="114" t="s">
        <v>253</v>
      </c>
      <c r="E356" s="108"/>
      <c r="F356" s="108"/>
      <c r="G356" s="108"/>
      <c r="H356" s="108"/>
      <c r="I356" s="108"/>
      <c r="J356" s="109"/>
      <c r="K356" s="109"/>
      <c r="L356" s="109"/>
      <c r="M356" s="109"/>
      <c r="N356" s="109"/>
      <c r="O356" s="110"/>
      <c r="P356" s="102"/>
      <c r="Q356" s="152"/>
    </row>
    <row r="357" spans="2:21" ht="15" customHeight="1">
      <c r="B357" s="43"/>
      <c r="C357" s="111" t="s">
        <v>12</v>
      </c>
      <c r="D357" s="114" t="s">
        <v>254</v>
      </c>
      <c r="E357" s="108"/>
      <c r="F357" s="108"/>
      <c r="G357" s="108"/>
      <c r="H357" s="108"/>
      <c r="I357" s="108"/>
      <c r="J357" s="109"/>
      <c r="K357" s="109"/>
      <c r="L357" s="109"/>
      <c r="M357" s="109"/>
      <c r="N357" s="109"/>
      <c r="O357" s="110"/>
      <c r="P357" s="102"/>
      <c r="Q357" s="152"/>
    </row>
    <row r="358" spans="2:21" ht="15" customHeight="1">
      <c r="B358" s="43"/>
      <c r="C358" s="111" t="s">
        <v>13</v>
      </c>
      <c r="D358" s="114" t="s">
        <v>255</v>
      </c>
      <c r="E358" s="108"/>
      <c r="F358" s="108"/>
      <c r="G358" s="108"/>
      <c r="H358" s="108"/>
      <c r="I358" s="108"/>
      <c r="J358" s="109"/>
      <c r="K358" s="109"/>
      <c r="L358" s="109"/>
      <c r="M358" s="109"/>
      <c r="N358" s="109"/>
      <c r="O358" s="110"/>
      <c r="P358" s="102"/>
      <c r="Q358" s="152"/>
    </row>
    <row r="359" spans="2:21" ht="15" customHeight="1">
      <c r="B359" s="43"/>
      <c r="C359" s="111" t="s">
        <v>14</v>
      </c>
      <c r="D359" s="114" t="s">
        <v>256</v>
      </c>
      <c r="E359" s="108"/>
      <c r="F359" s="108"/>
      <c r="G359" s="108"/>
      <c r="H359" s="108"/>
      <c r="I359" s="108"/>
      <c r="J359" s="109"/>
      <c r="K359" s="109"/>
      <c r="L359" s="109"/>
      <c r="M359" s="109"/>
      <c r="N359" s="109"/>
      <c r="O359" s="110"/>
      <c r="P359" s="102"/>
      <c r="Q359" s="152"/>
    </row>
    <row r="360" spans="2:21">
      <c r="B360" s="43"/>
      <c r="C360" s="111" t="s">
        <v>49</v>
      </c>
      <c r="D360" s="114" t="s">
        <v>257</v>
      </c>
      <c r="E360" s="108"/>
      <c r="F360" s="108"/>
      <c r="G360" s="108"/>
      <c r="H360" s="108"/>
      <c r="I360" s="108"/>
      <c r="J360" s="109"/>
      <c r="K360" s="109"/>
      <c r="L360" s="109"/>
      <c r="M360" s="109"/>
      <c r="N360" s="109"/>
      <c r="O360" s="110"/>
      <c r="P360" s="102"/>
      <c r="Q360" s="152"/>
    </row>
    <row r="361" spans="2:21">
      <c r="B361" s="294"/>
      <c r="C361" s="106" t="s">
        <v>234</v>
      </c>
      <c r="D361" s="115" t="s">
        <v>22</v>
      </c>
      <c r="E361" s="116"/>
      <c r="F361" s="117"/>
      <c r="G361" s="117"/>
      <c r="H361" s="117"/>
      <c r="I361" s="117"/>
      <c r="J361" s="117"/>
      <c r="K361" s="117"/>
      <c r="L361" s="117"/>
      <c r="M361" s="117"/>
      <c r="N361" s="118"/>
      <c r="O361" s="110"/>
      <c r="P361" s="102"/>
      <c r="Q361" s="152"/>
    </row>
    <row r="362" spans="2:21" ht="15" customHeight="1">
      <c r="B362" s="297"/>
      <c r="C362" s="119"/>
      <c r="D362" s="120"/>
      <c r="E362" s="281"/>
      <c r="F362" s="282"/>
      <c r="G362" s="282"/>
      <c r="H362" s="282"/>
      <c r="I362" s="282"/>
      <c r="J362" s="282"/>
      <c r="K362" s="282"/>
      <c r="L362" s="282"/>
      <c r="M362" s="282"/>
      <c r="N362" s="283"/>
      <c r="O362" s="121"/>
      <c r="P362" s="122"/>
      <c r="Q362" s="100" t="str">
        <f>IF(U362="NG","その他の具体的な内容を記入してください/","")</f>
        <v/>
      </c>
      <c r="R362" s="105"/>
      <c r="S362" s="70">
        <f>IF(B361&lt;&gt;"○",1,"")</f>
        <v>1</v>
      </c>
      <c r="T362" s="46"/>
      <c r="U362" s="47" t="str">
        <f>IF(AND(C327=3,B361="○",E362=""),"NG","OK")</f>
        <v>OK</v>
      </c>
    </row>
    <row r="363" spans="2:21" ht="17.25">
      <c r="C363" s="209"/>
      <c r="Q363" s="152"/>
    </row>
    <row r="364" spans="2:21" ht="15" customHeight="1">
      <c r="B364" s="95" t="s">
        <v>269</v>
      </c>
      <c r="C364" s="293" t="s">
        <v>614</v>
      </c>
      <c r="D364" s="293"/>
      <c r="E364" s="293"/>
      <c r="F364" s="293"/>
      <c r="G364" s="293"/>
      <c r="H364" s="293"/>
      <c r="I364" s="293"/>
      <c r="J364" s="293"/>
      <c r="K364" s="293"/>
      <c r="L364" s="293"/>
      <c r="M364" s="293"/>
      <c r="N364" s="293"/>
      <c r="O364" s="293"/>
      <c r="P364" s="102"/>
      <c r="Q364" s="152"/>
    </row>
    <row r="365" spans="2:21">
      <c r="B365" s="95"/>
      <c r="C365" s="293"/>
      <c r="D365" s="293"/>
      <c r="E365" s="293"/>
      <c r="F365" s="293"/>
      <c r="G365" s="293"/>
      <c r="H365" s="293"/>
      <c r="I365" s="293"/>
      <c r="J365" s="293"/>
      <c r="K365" s="293"/>
      <c r="L365" s="293"/>
      <c r="M365" s="293"/>
      <c r="N365" s="293"/>
      <c r="O365" s="293"/>
      <c r="P365" s="102"/>
      <c r="Q365" s="152"/>
      <c r="S365" s="46"/>
    </row>
    <row r="366" spans="2:21">
      <c r="B366" s="104" t="s">
        <v>6</v>
      </c>
      <c r="C366" s="102"/>
      <c r="D366" s="102"/>
      <c r="E366" s="102"/>
      <c r="F366" s="102"/>
      <c r="G366" s="102"/>
      <c r="H366" s="102"/>
      <c r="I366" s="102"/>
      <c r="J366" s="102"/>
      <c r="K366" s="102"/>
      <c r="L366" s="102"/>
      <c r="M366" s="102"/>
      <c r="N366" s="102"/>
      <c r="O366" s="102"/>
      <c r="P366" s="102"/>
      <c r="Q366" s="100" t="str">
        <f>IF(AND($U$3=1,U366="NG"),"いずれか一つ以上選択してください/","")</f>
        <v/>
      </c>
      <c r="R366" s="105"/>
      <c r="S366" s="46"/>
      <c r="T366" s="46"/>
      <c r="U366" s="47" t="str">
        <f>IF(AND(C327=3,COUNTIF(B367:B379,"○")=0),"NG","OK")</f>
        <v>OK</v>
      </c>
    </row>
    <row r="367" spans="2:21" ht="15" customHeight="1">
      <c r="B367" s="43"/>
      <c r="C367" s="111" t="s">
        <v>7</v>
      </c>
      <c r="D367" s="114" t="s">
        <v>280</v>
      </c>
      <c r="E367" s="108"/>
      <c r="F367" s="108"/>
      <c r="G367" s="108"/>
      <c r="H367" s="108"/>
      <c r="I367" s="108"/>
      <c r="J367" s="109"/>
      <c r="K367" s="109"/>
      <c r="L367" s="109"/>
      <c r="M367" s="109"/>
      <c r="N367" s="109"/>
      <c r="O367" s="110"/>
      <c r="P367" s="102"/>
      <c r="Q367" s="152"/>
    </row>
    <row r="368" spans="2:21" ht="15" customHeight="1">
      <c r="B368" s="43"/>
      <c r="C368" s="111" t="s">
        <v>8</v>
      </c>
      <c r="D368" s="114" t="s">
        <v>270</v>
      </c>
      <c r="E368" s="108"/>
      <c r="F368" s="108"/>
      <c r="G368" s="108"/>
      <c r="H368" s="108"/>
      <c r="I368" s="108"/>
      <c r="J368" s="109"/>
      <c r="K368" s="109"/>
      <c r="L368" s="109"/>
      <c r="M368" s="109"/>
      <c r="N368" s="109"/>
      <c r="O368" s="110"/>
      <c r="P368" s="102"/>
      <c r="Q368" s="152"/>
    </row>
    <row r="369" spans="2:21" ht="15" customHeight="1">
      <c r="B369" s="43"/>
      <c r="C369" s="111" t="s">
        <v>9</v>
      </c>
      <c r="D369" s="114" t="s">
        <v>271</v>
      </c>
      <c r="E369" s="108"/>
      <c r="F369" s="108"/>
      <c r="G369" s="108"/>
      <c r="H369" s="108"/>
      <c r="I369" s="108"/>
      <c r="J369" s="109"/>
      <c r="K369" s="109"/>
      <c r="L369" s="109"/>
      <c r="M369" s="109"/>
      <c r="N369" s="109"/>
      <c r="O369" s="110"/>
      <c r="P369" s="102"/>
      <c r="Q369" s="152"/>
    </row>
    <row r="370" spans="2:21" ht="15" customHeight="1">
      <c r="B370" s="43"/>
      <c r="C370" s="111" t="s">
        <v>10</v>
      </c>
      <c r="D370" s="114" t="s">
        <v>272</v>
      </c>
      <c r="E370" s="108"/>
      <c r="F370" s="108"/>
      <c r="G370" s="108"/>
      <c r="H370" s="108"/>
      <c r="I370" s="108"/>
      <c r="J370" s="109"/>
      <c r="K370" s="109"/>
      <c r="L370" s="109"/>
      <c r="M370" s="109"/>
      <c r="N370" s="109"/>
      <c r="O370" s="110"/>
      <c r="P370" s="102"/>
      <c r="Q370" s="152"/>
    </row>
    <row r="371" spans="2:21" ht="15" customHeight="1">
      <c r="B371" s="43"/>
      <c r="C371" s="111" t="s">
        <v>11</v>
      </c>
      <c r="D371" s="114" t="s">
        <v>273</v>
      </c>
      <c r="E371" s="108"/>
      <c r="F371" s="108"/>
      <c r="G371" s="108"/>
      <c r="H371" s="108"/>
      <c r="I371" s="108"/>
      <c r="J371" s="109"/>
      <c r="K371" s="109"/>
      <c r="L371" s="109"/>
      <c r="M371" s="109"/>
      <c r="N371" s="109"/>
      <c r="O371" s="110"/>
      <c r="P371" s="102"/>
      <c r="Q371" s="152"/>
    </row>
    <row r="372" spans="2:21" ht="15" customHeight="1">
      <c r="B372" s="43"/>
      <c r="C372" s="111" t="s">
        <v>12</v>
      </c>
      <c r="D372" s="114" t="s">
        <v>274</v>
      </c>
      <c r="E372" s="108"/>
      <c r="F372" s="108"/>
      <c r="G372" s="108"/>
      <c r="H372" s="108"/>
      <c r="I372" s="108"/>
      <c r="J372" s="109"/>
      <c r="K372" s="109"/>
      <c r="L372" s="109"/>
      <c r="M372" s="109"/>
      <c r="N372" s="109"/>
      <c r="O372" s="110"/>
      <c r="P372" s="102"/>
      <c r="Q372" s="152"/>
    </row>
    <row r="373" spans="2:21" ht="15" customHeight="1">
      <c r="B373" s="43"/>
      <c r="C373" s="111" t="s">
        <v>13</v>
      </c>
      <c r="D373" s="114" t="s">
        <v>275</v>
      </c>
      <c r="E373" s="108"/>
      <c r="F373" s="108"/>
      <c r="G373" s="108"/>
      <c r="H373" s="108"/>
      <c r="I373" s="108"/>
      <c r="J373" s="109"/>
      <c r="K373" s="109"/>
      <c r="L373" s="109"/>
      <c r="M373" s="109"/>
      <c r="N373" s="109"/>
      <c r="O373" s="110"/>
      <c r="P373" s="102"/>
      <c r="Q373" s="152"/>
    </row>
    <row r="374" spans="2:21" ht="15" customHeight="1">
      <c r="B374" s="43"/>
      <c r="C374" s="111" t="s">
        <v>14</v>
      </c>
      <c r="D374" s="114" t="s">
        <v>276</v>
      </c>
      <c r="E374" s="108"/>
      <c r="F374" s="108"/>
      <c r="G374" s="108"/>
      <c r="H374" s="108"/>
      <c r="I374" s="108"/>
      <c r="J374" s="109"/>
      <c r="K374" s="109"/>
      <c r="L374" s="109"/>
      <c r="M374" s="109"/>
      <c r="N374" s="109"/>
      <c r="O374" s="110"/>
      <c r="P374" s="102"/>
      <c r="Q374" s="152"/>
    </row>
    <row r="375" spans="2:21" ht="15" customHeight="1">
      <c r="B375" s="43"/>
      <c r="C375" s="111" t="s">
        <v>49</v>
      </c>
      <c r="D375" s="114" t="s">
        <v>277</v>
      </c>
      <c r="E375" s="108"/>
      <c r="F375" s="108"/>
      <c r="G375" s="108"/>
      <c r="H375" s="108"/>
      <c r="I375" s="108"/>
      <c r="J375" s="109"/>
      <c r="K375" s="109"/>
      <c r="L375" s="109"/>
      <c r="M375" s="109"/>
      <c r="N375" s="109"/>
      <c r="O375" s="110"/>
      <c r="P375" s="102"/>
      <c r="Q375" s="152"/>
    </row>
    <row r="376" spans="2:21">
      <c r="B376" s="43"/>
      <c r="C376" s="111" t="s">
        <v>50</v>
      </c>
      <c r="D376" s="114" t="s">
        <v>278</v>
      </c>
      <c r="E376" s="108"/>
      <c r="F376" s="108"/>
      <c r="G376" s="108"/>
      <c r="H376" s="108"/>
      <c r="I376" s="108"/>
      <c r="J376" s="109"/>
      <c r="K376" s="109"/>
      <c r="L376" s="109"/>
      <c r="M376" s="109"/>
      <c r="N376" s="109"/>
      <c r="O376" s="110"/>
      <c r="P376" s="102"/>
      <c r="Q376" s="152"/>
    </row>
    <row r="377" spans="2:21">
      <c r="B377" s="43"/>
      <c r="C377" s="111" t="s">
        <v>51</v>
      </c>
      <c r="D377" s="114" t="s">
        <v>279</v>
      </c>
      <c r="E377" s="108"/>
      <c r="F377" s="108"/>
      <c r="G377" s="108"/>
      <c r="H377" s="108"/>
      <c r="I377" s="108"/>
      <c r="J377" s="109"/>
      <c r="K377" s="109"/>
      <c r="L377" s="109"/>
      <c r="M377" s="109"/>
      <c r="N377" s="109"/>
      <c r="O377" s="110"/>
      <c r="P377" s="102"/>
      <c r="Q377" s="152"/>
    </row>
    <row r="378" spans="2:21">
      <c r="B378" s="294"/>
      <c r="C378" s="106" t="s">
        <v>281</v>
      </c>
      <c r="D378" s="115" t="s">
        <v>22</v>
      </c>
      <c r="E378" s="116"/>
      <c r="F378" s="117"/>
      <c r="G378" s="117"/>
      <c r="H378" s="117"/>
      <c r="I378" s="117"/>
      <c r="J378" s="117"/>
      <c r="K378" s="117"/>
      <c r="L378" s="117"/>
      <c r="M378" s="117"/>
      <c r="N378" s="118"/>
      <c r="O378" s="110"/>
      <c r="P378" s="102"/>
      <c r="Q378" s="152"/>
    </row>
    <row r="379" spans="2:21" ht="15" customHeight="1">
      <c r="B379" s="297"/>
      <c r="C379" s="119"/>
      <c r="D379" s="120"/>
      <c r="E379" s="281"/>
      <c r="F379" s="282"/>
      <c r="G379" s="282"/>
      <c r="H379" s="282"/>
      <c r="I379" s="282"/>
      <c r="J379" s="282"/>
      <c r="K379" s="282"/>
      <c r="L379" s="282"/>
      <c r="M379" s="282"/>
      <c r="N379" s="283"/>
      <c r="O379" s="121"/>
      <c r="P379" s="122"/>
      <c r="Q379" s="100" t="str">
        <f>IF(U379="NG","その他の具体的な内容を記入してください/","")</f>
        <v/>
      </c>
      <c r="R379" s="105"/>
      <c r="S379" s="70">
        <f>IF(B378&lt;&gt;"○",1,"")</f>
        <v>1</v>
      </c>
      <c r="T379" s="46"/>
      <c r="U379" s="47" t="str">
        <f>IF(AND(B378="○",E379=""),"NG","OK")</f>
        <v>OK</v>
      </c>
    </row>
    <row r="380" spans="2:21" ht="17.25">
      <c r="C380" s="209"/>
      <c r="Q380" s="152"/>
    </row>
    <row r="381" spans="2:21" ht="15" customHeight="1">
      <c r="B381" s="95" t="s">
        <v>282</v>
      </c>
      <c r="C381" s="293" t="s">
        <v>326</v>
      </c>
      <c r="D381" s="293"/>
      <c r="E381" s="293"/>
      <c r="F381" s="293"/>
      <c r="G381" s="293"/>
      <c r="H381" s="293"/>
      <c r="I381" s="293"/>
      <c r="J381" s="293"/>
      <c r="K381" s="293"/>
      <c r="L381" s="293"/>
      <c r="M381" s="293"/>
      <c r="N381" s="293"/>
      <c r="O381" s="293"/>
      <c r="P381" s="102"/>
      <c r="Q381" s="152"/>
    </row>
    <row r="382" spans="2:21">
      <c r="B382" s="95"/>
      <c r="C382" s="293"/>
      <c r="D382" s="293"/>
      <c r="E382" s="293"/>
      <c r="F382" s="293"/>
      <c r="G382" s="293"/>
      <c r="H382" s="293"/>
      <c r="I382" s="293"/>
      <c r="J382" s="293"/>
      <c r="K382" s="293"/>
      <c r="L382" s="293"/>
      <c r="M382" s="293"/>
      <c r="N382" s="293"/>
      <c r="O382" s="293"/>
      <c r="P382" s="102"/>
      <c r="Q382" s="152"/>
    </row>
    <row r="383" spans="2:21">
      <c r="B383" s="104" t="s">
        <v>6</v>
      </c>
      <c r="C383" s="44"/>
      <c r="D383" s="102"/>
      <c r="E383" s="102"/>
      <c r="F383" s="102"/>
      <c r="G383" s="102"/>
      <c r="H383" s="102"/>
      <c r="I383" s="102"/>
      <c r="J383" s="102"/>
      <c r="K383" s="102"/>
      <c r="L383" s="102"/>
      <c r="M383" s="102"/>
      <c r="N383" s="102"/>
      <c r="O383" s="102"/>
      <c r="P383" s="102"/>
      <c r="Q383" s="100" t="str">
        <f>IF(AND($U$3=1,U383="NG"),"いずれか一つを選択してください/","")</f>
        <v/>
      </c>
      <c r="R383" s="105"/>
      <c r="S383" s="46"/>
      <c r="T383" s="46"/>
      <c r="U383" s="47" t="str">
        <f>IF(C383="","NG","OK")</f>
        <v>NG</v>
      </c>
    </row>
    <row r="384" spans="2:21">
      <c r="B384" s="111" t="s">
        <v>7</v>
      </c>
      <c r="C384" s="123" t="s">
        <v>616</v>
      </c>
      <c r="D384" s="113"/>
      <c r="E384" s="109"/>
      <c r="F384" s="109"/>
      <c r="G384" s="109"/>
      <c r="H384" s="109"/>
      <c r="I384" s="109"/>
      <c r="J384" s="109"/>
      <c r="K384" s="109"/>
      <c r="L384" s="109"/>
      <c r="M384" s="109"/>
      <c r="N384" s="109"/>
      <c r="O384" s="110"/>
      <c r="P384" s="102"/>
      <c r="R384" s="105"/>
      <c r="S384" s="71" t="str">
        <f>IF(C383=1,1,"")</f>
        <v/>
      </c>
      <c r="T384" s="46"/>
      <c r="U384" s="47"/>
    </row>
    <row r="385" spans="2:21">
      <c r="B385" s="389" t="s">
        <v>29</v>
      </c>
      <c r="C385" s="107" t="s">
        <v>615</v>
      </c>
      <c r="D385" s="116"/>
      <c r="E385" s="117"/>
      <c r="F385" s="117"/>
      <c r="G385" s="117"/>
      <c r="H385" s="117"/>
      <c r="I385" s="117"/>
      <c r="J385" s="117"/>
      <c r="K385" s="117"/>
      <c r="L385" s="117"/>
      <c r="M385" s="117"/>
      <c r="N385" s="205"/>
      <c r="O385" s="110"/>
      <c r="P385" s="102"/>
      <c r="R385" s="105"/>
      <c r="S385" s="71"/>
      <c r="T385" s="46"/>
      <c r="U385" s="47"/>
    </row>
    <row r="386" spans="2:21">
      <c r="B386" s="390"/>
      <c r="C386" s="139"/>
      <c r="D386" s="140" t="s">
        <v>602</v>
      </c>
      <c r="E386" s="392"/>
      <c r="F386" s="396"/>
      <c r="G386" s="206" t="s">
        <v>603</v>
      </c>
      <c r="H386" s="190"/>
      <c r="I386" s="392"/>
      <c r="J386" s="396"/>
      <c r="K386" s="206" t="s">
        <v>791</v>
      </c>
      <c r="L386" s="207"/>
      <c r="M386" s="190"/>
      <c r="N386" s="161"/>
      <c r="O386" s="110"/>
      <c r="P386" s="102"/>
      <c r="R386" s="105"/>
      <c r="S386" s="71"/>
      <c r="T386" s="46"/>
      <c r="U386" s="47"/>
    </row>
    <row r="387" spans="2:21">
      <c r="B387" s="111" t="s">
        <v>30</v>
      </c>
      <c r="C387" s="123" t="s">
        <v>327</v>
      </c>
      <c r="D387" s="113"/>
      <c r="E387" s="109"/>
      <c r="F387" s="109"/>
      <c r="G387" s="109"/>
      <c r="H387" s="109"/>
      <c r="I387" s="109"/>
      <c r="J387" s="109"/>
      <c r="K387" s="109"/>
      <c r="L387" s="109"/>
      <c r="M387" s="109"/>
      <c r="N387" s="109"/>
      <c r="O387" s="110"/>
      <c r="P387" s="102"/>
      <c r="Q387" s="152"/>
      <c r="S387" s="71" t="str">
        <f>IF(C383=3,1,"")</f>
        <v/>
      </c>
    </row>
    <row r="388" spans="2:21">
      <c r="B388" s="405" t="s">
        <v>16</v>
      </c>
      <c r="C388" s="457" t="s">
        <v>328</v>
      </c>
      <c r="D388" s="284"/>
      <c r="E388" s="284"/>
      <c r="F388" s="284"/>
      <c r="G388" s="284"/>
      <c r="H388" s="284"/>
      <c r="I388" s="284"/>
      <c r="J388" s="284"/>
      <c r="K388" s="284"/>
      <c r="L388" s="284"/>
      <c r="M388" s="284"/>
      <c r="N388" s="284"/>
      <c r="O388" s="110"/>
      <c r="P388" s="102"/>
      <c r="Q388" s="152"/>
      <c r="S388" s="71" t="str">
        <f>IF(C383=4,1,"")</f>
        <v/>
      </c>
    </row>
    <row r="389" spans="2:21">
      <c r="B389" s="408"/>
      <c r="C389" s="458"/>
      <c r="D389" s="286"/>
      <c r="E389" s="286"/>
      <c r="F389" s="286"/>
      <c r="G389" s="286"/>
      <c r="H389" s="286"/>
      <c r="I389" s="286"/>
      <c r="J389" s="286"/>
      <c r="K389" s="286"/>
      <c r="L389" s="286"/>
      <c r="M389" s="286"/>
      <c r="N389" s="286"/>
      <c r="O389" s="110"/>
      <c r="P389" s="102"/>
      <c r="Q389" s="152"/>
    </row>
    <row r="390" spans="2:21">
      <c r="Q390" s="152"/>
    </row>
    <row r="391" spans="2:21" ht="15" customHeight="1">
      <c r="B391" s="95" t="s">
        <v>283</v>
      </c>
      <c r="C391" s="293" t="s">
        <v>617</v>
      </c>
      <c r="D391" s="293"/>
      <c r="E391" s="293"/>
      <c r="F391" s="293"/>
      <c r="G391" s="293"/>
      <c r="H391" s="293"/>
      <c r="I391" s="293"/>
      <c r="J391" s="293"/>
      <c r="K391" s="293"/>
      <c r="L391" s="293"/>
      <c r="M391" s="293"/>
      <c r="N391" s="293"/>
      <c r="O391" s="293"/>
      <c r="P391" s="102"/>
      <c r="Q391" s="152"/>
    </row>
    <row r="392" spans="2:21" ht="15" customHeight="1">
      <c r="B392" s="95"/>
      <c r="C392" s="293"/>
      <c r="D392" s="293"/>
      <c r="E392" s="293"/>
      <c r="F392" s="293"/>
      <c r="G392" s="293"/>
      <c r="H392" s="293"/>
      <c r="I392" s="293"/>
      <c r="J392" s="293"/>
      <c r="K392" s="293"/>
      <c r="L392" s="293"/>
      <c r="M392" s="293"/>
      <c r="N392" s="293"/>
      <c r="O392" s="293"/>
      <c r="P392" s="102"/>
      <c r="Q392" s="152"/>
    </row>
    <row r="393" spans="2:21">
      <c r="B393" s="95"/>
      <c r="C393" s="293"/>
      <c r="D393" s="293"/>
      <c r="E393" s="293"/>
      <c r="F393" s="293"/>
      <c r="G393" s="293"/>
      <c r="H393" s="293"/>
      <c r="I393" s="293"/>
      <c r="J393" s="293"/>
      <c r="K393" s="293"/>
      <c r="L393" s="293"/>
      <c r="M393" s="293"/>
      <c r="N393" s="293"/>
      <c r="O393" s="293"/>
      <c r="P393" s="102"/>
      <c r="Q393" s="152"/>
    </row>
    <row r="394" spans="2:21">
      <c r="B394" s="104" t="s">
        <v>6</v>
      </c>
      <c r="C394" s="102"/>
      <c r="D394" s="102"/>
      <c r="E394" s="102"/>
      <c r="F394" s="102"/>
      <c r="G394" s="102"/>
      <c r="H394" s="102"/>
      <c r="I394" s="102"/>
      <c r="J394" s="102"/>
      <c r="K394" s="102"/>
      <c r="L394" s="102"/>
      <c r="M394" s="102"/>
      <c r="N394" s="102"/>
      <c r="O394" s="102"/>
      <c r="P394" s="102"/>
      <c r="Q394" s="100" t="str">
        <f>IF(AND($U$3=1,U394="NG"),"いずれか一つ以上選択してください/","")</f>
        <v/>
      </c>
      <c r="R394" s="105"/>
      <c r="S394" s="46"/>
      <c r="T394" s="46"/>
      <c r="U394" s="47" t="str">
        <f>IF(AND(OR(C383=1,C383=2),COUNTIF(B395:B398,"○")=0),"NG","OK")</f>
        <v>OK</v>
      </c>
    </row>
    <row r="395" spans="2:21" ht="15" customHeight="1">
      <c r="B395" s="43"/>
      <c r="C395" s="111" t="s">
        <v>7</v>
      </c>
      <c r="D395" s="114" t="s">
        <v>259</v>
      </c>
      <c r="E395" s="108"/>
      <c r="F395" s="108"/>
      <c r="G395" s="108"/>
      <c r="H395" s="108"/>
      <c r="I395" s="108"/>
      <c r="J395" s="109"/>
      <c r="K395" s="109"/>
      <c r="L395" s="109"/>
      <c r="M395" s="109"/>
      <c r="N395" s="109"/>
      <c r="O395" s="110"/>
      <c r="P395" s="102"/>
      <c r="Q395" s="152"/>
    </row>
    <row r="396" spans="2:21" ht="15" customHeight="1">
      <c r="B396" s="43"/>
      <c r="C396" s="111" t="s">
        <v>8</v>
      </c>
      <c r="D396" s="114" t="s">
        <v>597</v>
      </c>
      <c r="E396" s="108"/>
      <c r="F396" s="108"/>
      <c r="G396" s="108"/>
      <c r="H396" s="108"/>
      <c r="I396" s="108"/>
      <c r="J396" s="109"/>
      <c r="K396" s="109"/>
      <c r="L396" s="109"/>
      <c r="M396" s="109"/>
      <c r="N396" s="109"/>
      <c r="O396" s="110"/>
      <c r="P396" s="102"/>
      <c r="Q396" s="152"/>
    </row>
    <row r="397" spans="2:21">
      <c r="B397" s="294"/>
      <c r="C397" s="106" t="s">
        <v>9</v>
      </c>
      <c r="D397" s="115" t="s">
        <v>22</v>
      </c>
      <c r="E397" s="116"/>
      <c r="F397" s="117"/>
      <c r="G397" s="117"/>
      <c r="H397" s="117"/>
      <c r="I397" s="117"/>
      <c r="J397" s="117"/>
      <c r="K397" s="117"/>
      <c r="L397" s="117"/>
      <c r="M397" s="117"/>
      <c r="N397" s="118"/>
      <c r="O397" s="110"/>
      <c r="P397" s="102"/>
      <c r="Q397" s="152"/>
    </row>
    <row r="398" spans="2:21" ht="15" customHeight="1">
      <c r="B398" s="297"/>
      <c r="C398" s="119"/>
      <c r="D398" s="120"/>
      <c r="E398" s="281"/>
      <c r="F398" s="282"/>
      <c r="G398" s="282"/>
      <c r="H398" s="282"/>
      <c r="I398" s="282"/>
      <c r="J398" s="282"/>
      <c r="K398" s="282"/>
      <c r="L398" s="282"/>
      <c r="M398" s="282"/>
      <c r="N398" s="283"/>
      <c r="O398" s="121"/>
      <c r="P398" s="122"/>
      <c r="Q398" s="100" t="str">
        <f>IF(U398="NG","その他の具体的な内容を記入してください/","")</f>
        <v/>
      </c>
      <c r="R398" s="105"/>
      <c r="S398" s="70">
        <f>IF(B397&lt;&gt;"○",1,"")</f>
        <v>1</v>
      </c>
      <c r="T398" s="46"/>
      <c r="U398" s="47" t="str">
        <f>IF(AND(OR(C383=1,C383=2),B397="○",E398=""),"NG","OK")</f>
        <v>OK</v>
      </c>
    </row>
    <row r="399" spans="2:21">
      <c r="Q399" s="152"/>
    </row>
    <row r="400" spans="2:21" ht="15" customHeight="1">
      <c r="B400" s="95" t="s">
        <v>284</v>
      </c>
      <c r="C400" s="293" t="s">
        <v>621</v>
      </c>
      <c r="D400" s="293"/>
      <c r="E400" s="293"/>
      <c r="F400" s="293"/>
      <c r="G400" s="293"/>
      <c r="H400" s="293"/>
      <c r="I400" s="293"/>
      <c r="J400" s="293"/>
      <c r="K400" s="293"/>
      <c r="L400" s="293"/>
      <c r="M400" s="293"/>
      <c r="N400" s="293"/>
      <c r="O400" s="293"/>
      <c r="P400" s="102"/>
      <c r="Q400" s="152"/>
    </row>
    <row r="401" spans="2:21">
      <c r="C401" s="293"/>
      <c r="D401" s="293"/>
      <c r="E401" s="293"/>
      <c r="F401" s="293"/>
      <c r="G401" s="293"/>
      <c r="H401" s="293"/>
      <c r="I401" s="293"/>
      <c r="J401" s="293"/>
      <c r="K401" s="293"/>
      <c r="L401" s="293"/>
      <c r="M401" s="293"/>
      <c r="N401" s="293"/>
      <c r="O401" s="293"/>
      <c r="P401" s="102"/>
      <c r="Q401" s="152"/>
    </row>
    <row r="402" spans="2:21">
      <c r="B402" s="104" t="s">
        <v>6</v>
      </c>
      <c r="C402" s="102"/>
      <c r="D402" s="102"/>
      <c r="E402" s="102"/>
      <c r="F402" s="102"/>
      <c r="G402" s="102"/>
      <c r="H402" s="102"/>
      <c r="I402" s="102"/>
      <c r="J402" s="102"/>
      <c r="K402" s="102"/>
      <c r="L402" s="102"/>
      <c r="M402" s="102"/>
      <c r="N402" s="102"/>
      <c r="O402" s="102"/>
      <c r="P402" s="102"/>
      <c r="Q402" s="100" t="str">
        <f>IF(AND($U$3=1,U402="NG"),"いずれか一つ以上選択してください/","")</f>
        <v/>
      </c>
      <c r="R402" s="105"/>
      <c r="S402" s="46"/>
      <c r="T402" s="46"/>
      <c r="U402" s="47" t="str">
        <f>IF(AND(C383=3,COUNTIF(B403:B412,"○")=0),"NG","OK")</f>
        <v>OK</v>
      </c>
    </row>
    <row r="403" spans="2:21">
      <c r="B403" s="43"/>
      <c r="C403" s="111" t="s">
        <v>7</v>
      </c>
      <c r="D403" s="114" t="s">
        <v>260</v>
      </c>
      <c r="E403" s="108"/>
      <c r="F403" s="108"/>
      <c r="G403" s="108"/>
      <c r="H403" s="108"/>
      <c r="I403" s="108"/>
      <c r="J403" s="109"/>
      <c r="K403" s="109"/>
      <c r="L403" s="109"/>
      <c r="M403" s="109"/>
      <c r="N403" s="109"/>
      <c r="O403" s="110"/>
      <c r="P403" s="102"/>
      <c r="Q403" s="152"/>
    </row>
    <row r="404" spans="2:21">
      <c r="B404" s="43"/>
      <c r="C404" s="111" t="s">
        <v>8</v>
      </c>
      <c r="D404" s="114" t="s">
        <v>261</v>
      </c>
      <c r="E404" s="108"/>
      <c r="F404" s="108"/>
      <c r="G404" s="108"/>
      <c r="H404" s="108"/>
      <c r="I404" s="108"/>
      <c r="J404" s="109"/>
      <c r="K404" s="109"/>
      <c r="L404" s="109"/>
      <c r="M404" s="109"/>
      <c r="N404" s="109"/>
      <c r="O404" s="110"/>
      <c r="P404" s="102"/>
      <c r="Q404" s="152"/>
    </row>
    <row r="405" spans="2:21">
      <c r="B405" s="43"/>
      <c r="C405" s="111" t="s">
        <v>9</v>
      </c>
      <c r="D405" s="114" t="s">
        <v>262</v>
      </c>
      <c r="E405" s="108"/>
      <c r="F405" s="108"/>
      <c r="G405" s="108"/>
      <c r="H405" s="108"/>
      <c r="I405" s="108"/>
      <c r="J405" s="109"/>
      <c r="K405" s="109"/>
      <c r="L405" s="109"/>
      <c r="M405" s="109"/>
      <c r="N405" s="109"/>
      <c r="O405" s="110"/>
      <c r="P405" s="102"/>
      <c r="Q405" s="152"/>
    </row>
    <row r="406" spans="2:21">
      <c r="B406" s="43"/>
      <c r="C406" s="111" t="s">
        <v>10</v>
      </c>
      <c r="D406" s="114" t="s">
        <v>263</v>
      </c>
      <c r="E406" s="108"/>
      <c r="F406" s="108"/>
      <c r="G406" s="108"/>
      <c r="H406" s="108"/>
      <c r="I406" s="108"/>
      <c r="J406" s="109"/>
      <c r="K406" s="109"/>
      <c r="L406" s="109"/>
      <c r="M406" s="109"/>
      <c r="N406" s="109"/>
      <c r="O406" s="110"/>
      <c r="P406" s="102"/>
      <c r="Q406" s="152"/>
    </row>
    <row r="407" spans="2:21">
      <c r="B407" s="49"/>
      <c r="C407" s="111" t="s">
        <v>11</v>
      </c>
      <c r="D407" s="206" t="s">
        <v>264</v>
      </c>
      <c r="E407" s="108"/>
      <c r="F407" s="108"/>
      <c r="G407" s="108"/>
      <c r="H407" s="108"/>
      <c r="I407" s="108"/>
      <c r="J407" s="109"/>
      <c r="K407" s="109"/>
      <c r="L407" s="109"/>
      <c r="M407" s="109"/>
      <c r="N407" s="109"/>
      <c r="O407" s="110"/>
      <c r="P407" s="102"/>
      <c r="Q407" s="152"/>
    </row>
    <row r="408" spans="2:21">
      <c r="B408" s="49"/>
      <c r="C408" s="111" t="s">
        <v>12</v>
      </c>
      <c r="D408" s="108" t="s">
        <v>618</v>
      </c>
      <c r="E408" s="108"/>
      <c r="F408" s="108"/>
      <c r="G408" s="108"/>
      <c r="H408" s="108"/>
      <c r="I408" s="108"/>
      <c r="J408" s="109"/>
      <c r="K408" s="109"/>
      <c r="L408" s="109"/>
      <c r="M408" s="109"/>
      <c r="N408" s="118"/>
      <c r="O408" s="110"/>
      <c r="P408" s="102"/>
      <c r="Q408" s="152"/>
    </row>
    <row r="409" spans="2:21">
      <c r="B409" s="49"/>
      <c r="C409" s="111" t="s">
        <v>13</v>
      </c>
      <c r="D409" s="108" t="s">
        <v>619</v>
      </c>
      <c r="E409" s="108"/>
      <c r="F409" s="108"/>
      <c r="G409" s="108"/>
      <c r="H409" s="108"/>
      <c r="I409" s="108"/>
      <c r="J409" s="109"/>
      <c r="K409" s="109"/>
      <c r="L409" s="109"/>
      <c r="M409" s="109"/>
      <c r="N409" s="118"/>
      <c r="O409" s="110"/>
      <c r="P409" s="102"/>
      <c r="Q409" s="152"/>
    </row>
    <row r="410" spans="2:21">
      <c r="B410" s="49"/>
      <c r="C410" s="111" t="s">
        <v>14</v>
      </c>
      <c r="D410" s="82" t="s">
        <v>620</v>
      </c>
      <c r="E410" s="82"/>
      <c r="F410" s="82"/>
      <c r="G410" s="82"/>
      <c r="H410" s="82"/>
      <c r="I410" s="82"/>
      <c r="J410" s="102"/>
      <c r="K410" s="102"/>
      <c r="L410" s="102"/>
      <c r="M410" s="102"/>
      <c r="N410" s="190"/>
      <c r="O410" s="110"/>
      <c r="P410" s="102"/>
      <c r="Q410" s="152"/>
    </row>
    <row r="411" spans="2:21">
      <c r="B411" s="294"/>
      <c r="C411" s="106" t="s">
        <v>248</v>
      </c>
      <c r="D411" s="115" t="s">
        <v>22</v>
      </c>
      <c r="E411" s="116"/>
      <c r="F411" s="117"/>
      <c r="G411" s="117"/>
      <c r="H411" s="117"/>
      <c r="I411" s="117"/>
      <c r="J411" s="117"/>
      <c r="K411" s="117"/>
      <c r="L411" s="117"/>
      <c r="M411" s="117"/>
      <c r="N411" s="118"/>
      <c r="O411" s="110"/>
      <c r="P411" s="102"/>
      <c r="Q411" s="152"/>
    </row>
    <row r="412" spans="2:21">
      <c r="B412" s="297"/>
      <c r="C412" s="119"/>
      <c r="D412" s="120"/>
      <c r="E412" s="281"/>
      <c r="F412" s="282"/>
      <c r="G412" s="282"/>
      <c r="H412" s="282"/>
      <c r="I412" s="282"/>
      <c r="J412" s="282"/>
      <c r="K412" s="282"/>
      <c r="L412" s="282"/>
      <c r="M412" s="282"/>
      <c r="N412" s="283"/>
      <c r="O412" s="121"/>
      <c r="P412" s="122"/>
      <c r="Q412" s="100" t="str">
        <f>IF(U412="NG","その他の具体的な内容を記入してください/","")</f>
        <v/>
      </c>
      <c r="R412" s="105"/>
      <c r="S412" s="70">
        <f>IF(B411&lt;&gt;"○",1,"")</f>
        <v>1</v>
      </c>
      <c r="T412" s="46"/>
      <c r="U412" s="47" t="str">
        <f>IF(AND(C383=3,B411="○",E412=""),"NG","OK")</f>
        <v>OK</v>
      </c>
    </row>
    <row r="413" spans="2:21">
      <c r="Q413" s="152"/>
    </row>
    <row r="414" spans="2:21" ht="15" customHeight="1">
      <c r="B414" s="95" t="s">
        <v>285</v>
      </c>
      <c r="C414" s="293" t="s">
        <v>622</v>
      </c>
      <c r="D414" s="293"/>
      <c r="E414" s="293"/>
      <c r="F414" s="293"/>
      <c r="G414" s="293"/>
      <c r="H414" s="293"/>
      <c r="I414" s="293"/>
      <c r="J414" s="293"/>
      <c r="K414" s="293"/>
      <c r="L414" s="293"/>
      <c r="M414" s="293"/>
      <c r="N414" s="293"/>
      <c r="O414" s="293"/>
      <c r="P414" s="102"/>
      <c r="Q414" s="152"/>
    </row>
    <row r="415" spans="2:21">
      <c r="C415" s="293"/>
      <c r="D415" s="293"/>
      <c r="E415" s="293"/>
      <c r="F415" s="293"/>
      <c r="G415" s="293"/>
      <c r="H415" s="293"/>
      <c r="I415" s="293"/>
      <c r="J415" s="293"/>
      <c r="K415" s="293"/>
      <c r="L415" s="293"/>
      <c r="M415" s="293"/>
      <c r="N415" s="293"/>
      <c r="O415" s="293"/>
      <c r="P415" s="102"/>
      <c r="Q415" s="152"/>
    </row>
    <row r="416" spans="2:21">
      <c r="B416" s="104" t="s">
        <v>6</v>
      </c>
      <c r="C416" s="102"/>
      <c r="D416" s="102"/>
      <c r="E416" s="102"/>
      <c r="F416" s="102"/>
      <c r="G416" s="102"/>
      <c r="H416" s="102"/>
      <c r="I416" s="102"/>
      <c r="J416" s="102"/>
      <c r="K416" s="102"/>
      <c r="L416" s="102"/>
      <c r="M416" s="102"/>
      <c r="N416" s="102"/>
      <c r="O416" s="102"/>
      <c r="P416" s="102"/>
      <c r="Q416" s="100" t="str">
        <f>IF(AND($U$3=1,U416="NG"),"いずれか一つ以上選択してください/","")</f>
        <v/>
      </c>
      <c r="R416" s="105"/>
      <c r="S416" s="46"/>
      <c r="T416" s="46"/>
      <c r="U416" s="47" t="str">
        <f>IF(AND(C383=4,COUNTIF(B417:B429,"○")=0),"NG","OK")</f>
        <v>OK</v>
      </c>
    </row>
    <row r="417" spans="2:21">
      <c r="B417" s="43"/>
      <c r="C417" s="111" t="s">
        <v>7</v>
      </c>
      <c r="D417" s="114" t="s">
        <v>280</v>
      </c>
      <c r="E417" s="108"/>
      <c r="F417" s="108"/>
      <c r="G417" s="108"/>
      <c r="H417" s="108"/>
      <c r="I417" s="108"/>
      <c r="J417" s="109"/>
      <c r="K417" s="109"/>
      <c r="L417" s="109"/>
      <c r="M417" s="109"/>
      <c r="N417" s="109"/>
      <c r="O417" s="110"/>
      <c r="P417" s="102"/>
      <c r="Q417" s="152"/>
    </row>
    <row r="418" spans="2:21">
      <c r="B418" s="43"/>
      <c r="C418" s="111" t="s">
        <v>8</v>
      </c>
      <c r="D418" s="114" t="s">
        <v>286</v>
      </c>
      <c r="E418" s="108"/>
      <c r="F418" s="108"/>
      <c r="G418" s="108"/>
      <c r="H418" s="108"/>
      <c r="I418" s="108"/>
      <c r="J418" s="109"/>
      <c r="K418" s="109"/>
      <c r="L418" s="109"/>
      <c r="M418" s="109"/>
      <c r="N418" s="109"/>
      <c r="O418" s="110"/>
      <c r="P418" s="102"/>
      <c r="Q418" s="152"/>
    </row>
    <row r="419" spans="2:21">
      <c r="B419" s="43"/>
      <c r="C419" s="111" t="s">
        <v>9</v>
      </c>
      <c r="D419" s="114" t="s">
        <v>287</v>
      </c>
      <c r="E419" s="108"/>
      <c r="F419" s="108"/>
      <c r="G419" s="108"/>
      <c r="H419" s="108"/>
      <c r="I419" s="108"/>
      <c r="J419" s="109"/>
      <c r="K419" s="109"/>
      <c r="L419" s="109"/>
      <c r="M419" s="109"/>
      <c r="N419" s="109"/>
      <c r="O419" s="110"/>
      <c r="P419" s="102"/>
      <c r="Q419" s="152"/>
    </row>
    <row r="420" spans="2:21">
      <c r="B420" s="43"/>
      <c r="C420" s="111" t="s">
        <v>10</v>
      </c>
      <c r="D420" s="114" t="s">
        <v>288</v>
      </c>
      <c r="E420" s="108"/>
      <c r="F420" s="108"/>
      <c r="G420" s="108"/>
      <c r="H420" s="108"/>
      <c r="I420" s="108"/>
      <c r="J420" s="109"/>
      <c r="K420" s="109"/>
      <c r="L420" s="109"/>
      <c r="M420" s="109"/>
      <c r="N420" s="109"/>
      <c r="O420" s="110"/>
      <c r="P420" s="102"/>
      <c r="Q420" s="152"/>
    </row>
    <row r="421" spans="2:21">
      <c r="B421" s="49"/>
      <c r="C421" s="111" t="s">
        <v>11</v>
      </c>
      <c r="D421" s="206" t="s">
        <v>289</v>
      </c>
      <c r="E421" s="108"/>
      <c r="F421" s="108"/>
      <c r="G421" s="108"/>
      <c r="H421" s="108"/>
      <c r="I421" s="108"/>
      <c r="J421" s="109"/>
      <c r="K421" s="109"/>
      <c r="L421" s="109"/>
      <c r="M421" s="109"/>
      <c r="N421" s="109"/>
      <c r="O421" s="110"/>
      <c r="P421" s="102"/>
      <c r="Q421" s="152"/>
    </row>
    <row r="422" spans="2:21">
      <c r="B422" s="49"/>
      <c r="C422" s="111" t="s">
        <v>12</v>
      </c>
      <c r="D422" s="206" t="s">
        <v>290</v>
      </c>
      <c r="E422" s="108"/>
      <c r="F422" s="108"/>
      <c r="G422" s="108"/>
      <c r="H422" s="108"/>
      <c r="I422" s="108"/>
      <c r="J422" s="109"/>
      <c r="K422" s="109"/>
      <c r="L422" s="109"/>
      <c r="M422" s="109"/>
      <c r="N422" s="109"/>
      <c r="O422" s="110"/>
      <c r="P422" s="102"/>
      <c r="Q422" s="152"/>
    </row>
    <row r="423" spans="2:21">
      <c r="B423" s="49"/>
      <c r="C423" s="111" t="s">
        <v>13</v>
      </c>
      <c r="D423" s="206" t="s">
        <v>291</v>
      </c>
      <c r="E423" s="108"/>
      <c r="F423" s="108"/>
      <c r="G423" s="108"/>
      <c r="H423" s="108"/>
      <c r="I423" s="108"/>
      <c r="J423" s="109"/>
      <c r="K423" s="109"/>
      <c r="L423" s="109"/>
      <c r="M423" s="109"/>
      <c r="N423" s="109"/>
      <c r="O423" s="110"/>
      <c r="P423" s="102"/>
      <c r="Q423" s="152"/>
    </row>
    <row r="424" spans="2:21">
      <c r="B424" s="49"/>
      <c r="C424" s="111" t="s">
        <v>14</v>
      </c>
      <c r="D424" s="108" t="s">
        <v>623</v>
      </c>
      <c r="E424" s="108"/>
      <c r="F424" s="108"/>
      <c r="G424" s="108"/>
      <c r="H424" s="108"/>
      <c r="I424" s="108"/>
      <c r="J424" s="109"/>
      <c r="K424" s="109"/>
      <c r="L424" s="109"/>
      <c r="M424" s="109"/>
      <c r="N424" s="118"/>
      <c r="O424" s="110"/>
      <c r="P424" s="102"/>
      <c r="Q424" s="152"/>
    </row>
    <row r="425" spans="2:21">
      <c r="B425" s="49"/>
      <c r="C425" s="111" t="s">
        <v>49</v>
      </c>
      <c r="D425" s="108" t="s">
        <v>618</v>
      </c>
      <c r="E425" s="108"/>
      <c r="F425" s="108"/>
      <c r="G425" s="108"/>
      <c r="H425" s="108"/>
      <c r="I425" s="108"/>
      <c r="J425" s="109"/>
      <c r="K425" s="109"/>
      <c r="L425" s="109"/>
      <c r="M425" s="109"/>
      <c r="N425" s="118"/>
      <c r="O425" s="110"/>
      <c r="P425" s="102"/>
      <c r="Q425" s="152"/>
    </row>
    <row r="426" spans="2:21">
      <c r="B426" s="49"/>
      <c r="C426" s="111" t="s">
        <v>50</v>
      </c>
      <c r="D426" s="108" t="s">
        <v>619</v>
      </c>
      <c r="E426" s="108"/>
      <c r="F426" s="108"/>
      <c r="G426" s="108"/>
      <c r="H426" s="108"/>
      <c r="I426" s="108"/>
      <c r="J426" s="109"/>
      <c r="K426" s="109"/>
      <c r="L426" s="109"/>
      <c r="M426" s="109"/>
      <c r="N426" s="118"/>
      <c r="O426" s="110"/>
      <c r="P426" s="102"/>
      <c r="Q426" s="152"/>
    </row>
    <row r="427" spans="2:21">
      <c r="B427" s="49"/>
      <c r="C427" s="153" t="s">
        <v>51</v>
      </c>
      <c r="D427" s="82" t="s">
        <v>620</v>
      </c>
      <c r="E427" s="82"/>
      <c r="F427" s="82"/>
      <c r="G427" s="82"/>
      <c r="H427" s="82"/>
      <c r="I427" s="82"/>
      <c r="J427" s="102"/>
      <c r="K427" s="102"/>
      <c r="L427" s="102"/>
      <c r="M427" s="102"/>
      <c r="N427" s="190"/>
      <c r="O427" s="110"/>
      <c r="P427" s="102"/>
      <c r="Q427" s="152"/>
    </row>
    <row r="428" spans="2:21">
      <c r="B428" s="294"/>
      <c r="C428" s="106" t="s">
        <v>281</v>
      </c>
      <c r="D428" s="115" t="s">
        <v>22</v>
      </c>
      <c r="E428" s="116"/>
      <c r="F428" s="117"/>
      <c r="G428" s="117"/>
      <c r="H428" s="117"/>
      <c r="I428" s="117"/>
      <c r="J428" s="117"/>
      <c r="K428" s="117"/>
      <c r="L428" s="117"/>
      <c r="M428" s="117"/>
      <c r="N428" s="118"/>
      <c r="O428" s="110"/>
      <c r="P428" s="102"/>
      <c r="Q428" s="152"/>
    </row>
    <row r="429" spans="2:21">
      <c r="B429" s="297"/>
      <c r="C429" s="119"/>
      <c r="D429" s="120"/>
      <c r="E429" s="281"/>
      <c r="F429" s="282"/>
      <c r="G429" s="282"/>
      <c r="H429" s="282"/>
      <c r="I429" s="282"/>
      <c r="J429" s="282"/>
      <c r="K429" s="282"/>
      <c r="L429" s="282"/>
      <c r="M429" s="282"/>
      <c r="N429" s="283"/>
      <c r="O429" s="121"/>
      <c r="P429" s="122"/>
      <c r="Q429" s="100" t="str">
        <f>IF(U429="NG","その他の具体的な内容を記入してください/","")</f>
        <v/>
      </c>
      <c r="R429" s="105"/>
      <c r="S429" s="70">
        <f>IF(B428&lt;&gt;"○",1,"")</f>
        <v>1</v>
      </c>
      <c r="T429" s="46"/>
      <c r="U429" s="47" t="str">
        <f>IF(AND(C383=4,B428="○",E429=""),"NG","OK")</f>
        <v>OK</v>
      </c>
    </row>
    <row r="430" spans="2:21">
      <c r="Q430" s="152"/>
    </row>
    <row r="431" spans="2:21" ht="15" customHeight="1">
      <c r="B431" s="95" t="s">
        <v>292</v>
      </c>
      <c r="C431" s="293" t="s">
        <v>823</v>
      </c>
      <c r="D431" s="293"/>
      <c r="E431" s="293"/>
      <c r="F431" s="293"/>
      <c r="G431" s="293"/>
      <c r="H431" s="293"/>
      <c r="I431" s="293"/>
      <c r="J431" s="293"/>
      <c r="K431" s="293"/>
      <c r="L431" s="293"/>
      <c r="M431" s="293"/>
      <c r="N431" s="293"/>
      <c r="O431" s="293"/>
      <c r="P431" s="102"/>
      <c r="Q431" s="152"/>
    </row>
    <row r="432" spans="2:21">
      <c r="B432" s="95"/>
      <c r="C432" s="293"/>
      <c r="D432" s="293"/>
      <c r="E432" s="293"/>
      <c r="F432" s="293"/>
      <c r="G432" s="293"/>
      <c r="H432" s="293"/>
      <c r="I432" s="293"/>
      <c r="J432" s="293"/>
      <c r="K432" s="293"/>
      <c r="L432" s="293"/>
      <c r="M432" s="293"/>
      <c r="N432" s="293"/>
      <c r="O432" s="293"/>
      <c r="P432" s="102"/>
      <c r="Q432" s="152"/>
    </row>
    <row r="433" spans="1:21">
      <c r="C433" s="293"/>
      <c r="D433" s="293"/>
      <c r="E433" s="293"/>
      <c r="F433" s="293"/>
      <c r="G433" s="293"/>
      <c r="H433" s="293"/>
      <c r="I433" s="293"/>
      <c r="J433" s="293"/>
      <c r="K433" s="293"/>
      <c r="L433" s="293"/>
      <c r="M433" s="293"/>
      <c r="N433" s="293"/>
      <c r="O433" s="293"/>
      <c r="P433" s="102"/>
      <c r="Q433" s="152"/>
    </row>
    <row r="434" spans="1:21">
      <c r="B434" s="104" t="s">
        <v>6</v>
      </c>
      <c r="C434" s="102"/>
      <c r="D434" s="102"/>
      <c r="E434" s="102"/>
      <c r="F434" s="102"/>
      <c r="G434" s="102"/>
      <c r="H434" s="102"/>
      <c r="I434" s="102"/>
      <c r="J434" s="102"/>
      <c r="K434" s="102"/>
      <c r="L434" s="102"/>
      <c r="M434" s="102"/>
      <c r="N434" s="102"/>
      <c r="O434" s="102"/>
      <c r="P434" s="102"/>
      <c r="Q434" s="100" t="str">
        <f>IF(AND($U$3=1,U434="NG"),"いずれか一つ以上選択してください/","")</f>
        <v/>
      </c>
      <c r="R434" s="105"/>
      <c r="S434" s="46"/>
      <c r="T434" s="46"/>
      <c r="U434" s="47" t="str">
        <f>IF(COUNTIF(B435:B440,"○")=0,"NG","OK")</f>
        <v>NG</v>
      </c>
    </row>
    <row r="435" spans="1:21">
      <c r="B435" s="43"/>
      <c r="C435" s="111" t="s">
        <v>7</v>
      </c>
      <c r="D435" s="114" t="s">
        <v>265</v>
      </c>
      <c r="E435" s="108"/>
      <c r="F435" s="108"/>
      <c r="G435" s="108"/>
      <c r="H435" s="108"/>
      <c r="I435" s="108"/>
      <c r="J435" s="109"/>
      <c r="K435" s="109"/>
      <c r="L435" s="109"/>
      <c r="M435" s="109"/>
      <c r="N435" s="109"/>
      <c r="O435" s="110"/>
      <c r="P435" s="102"/>
      <c r="Q435" s="100" t="str">
        <f>IF(AND($U$3=1,U435="NG"),"選択肢1.～3.と、選択肢4.は同時に選べません/","")</f>
        <v/>
      </c>
      <c r="U435" s="30" t="str">
        <f>IF(AND(COUNTIF(B435:B437,"○")&gt;=1,B438="○"),"NG","OK")</f>
        <v>OK</v>
      </c>
    </row>
    <row r="436" spans="1:21">
      <c r="B436" s="43"/>
      <c r="C436" s="111" t="s">
        <v>8</v>
      </c>
      <c r="D436" s="114" t="s">
        <v>266</v>
      </c>
      <c r="E436" s="108"/>
      <c r="F436" s="108"/>
      <c r="G436" s="108"/>
      <c r="H436" s="108"/>
      <c r="I436" s="108"/>
      <c r="J436" s="109"/>
      <c r="K436" s="109"/>
      <c r="L436" s="109"/>
      <c r="M436" s="109"/>
      <c r="N436" s="109"/>
      <c r="O436" s="110"/>
      <c r="P436" s="102"/>
      <c r="Q436" s="152"/>
    </row>
    <row r="437" spans="1:21">
      <c r="B437" s="43"/>
      <c r="C437" s="111" t="s">
        <v>9</v>
      </c>
      <c r="D437" s="114" t="s">
        <v>267</v>
      </c>
      <c r="E437" s="108"/>
      <c r="F437" s="108"/>
      <c r="G437" s="108"/>
      <c r="H437" s="108"/>
      <c r="I437" s="108"/>
      <c r="J437" s="109"/>
      <c r="K437" s="109"/>
      <c r="L437" s="109"/>
      <c r="M437" s="109"/>
      <c r="N437" s="109"/>
      <c r="O437" s="110"/>
      <c r="P437" s="102"/>
      <c r="Q437" s="152"/>
    </row>
    <row r="438" spans="1:21">
      <c r="B438" s="43"/>
      <c r="C438" s="111" t="s">
        <v>10</v>
      </c>
      <c r="D438" s="114" t="s">
        <v>268</v>
      </c>
      <c r="E438" s="108"/>
      <c r="F438" s="108"/>
      <c r="G438" s="108"/>
      <c r="H438" s="108"/>
      <c r="I438" s="108"/>
      <c r="J438" s="109"/>
      <c r="K438" s="109"/>
      <c r="L438" s="109"/>
      <c r="M438" s="109"/>
      <c r="N438" s="109"/>
      <c r="O438" s="110"/>
      <c r="P438" s="102"/>
      <c r="Q438" s="152"/>
    </row>
    <row r="439" spans="1:21">
      <c r="B439" s="294"/>
      <c r="C439" s="106" t="s">
        <v>15</v>
      </c>
      <c r="D439" s="115" t="s">
        <v>22</v>
      </c>
      <c r="E439" s="116"/>
      <c r="F439" s="117"/>
      <c r="G439" s="117"/>
      <c r="H439" s="117"/>
      <c r="I439" s="117"/>
      <c r="J439" s="117"/>
      <c r="K439" s="117"/>
      <c r="L439" s="117"/>
      <c r="M439" s="117"/>
      <c r="N439" s="118"/>
      <c r="O439" s="110"/>
      <c r="P439" s="102"/>
      <c r="Q439" s="152"/>
    </row>
    <row r="440" spans="1:21">
      <c r="B440" s="297"/>
      <c r="C440" s="119"/>
      <c r="D440" s="120"/>
      <c r="E440" s="281"/>
      <c r="F440" s="282"/>
      <c r="G440" s="282"/>
      <c r="H440" s="282"/>
      <c r="I440" s="282"/>
      <c r="J440" s="282"/>
      <c r="K440" s="282"/>
      <c r="L440" s="282"/>
      <c r="M440" s="282"/>
      <c r="N440" s="283"/>
      <c r="O440" s="121"/>
      <c r="P440" s="122"/>
      <c r="Q440" s="100" t="str">
        <f>IF(AND($U$3=1,U440="NG"),"その他の具体的な内容を記入してください/","")</f>
        <v/>
      </c>
      <c r="R440" s="105"/>
      <c r="S440" s="70">
        <f>IF(B439&lt;&gt;"○",1,"")</f>
        <v>1</v>
      </c>
      <c r="T440" s="46"/>
      <c r="U440" s="47" t="str">
        <f>IF(AND(B439="○",E440=""),"NG","OK")</f>
        <v>OK</v>
      </c>
    </row>
    <row r="441" spans="1:21">
      <c r="Q441" s="152"/>
    </row>
    <row r="442" spans="1:21">
      <c r="A442" s="84"/>
      <c r="B442" s="147" t="s">
        <v>5</v>
      </c>
      <c r="P442" s="84"/>
      <c r="Q442" s="152"/>
    </row>
    <row r="443" spans="1:21">
      <c r="Q443" s="152"/>
    </row>
    <row r="444" spans="1:21">
      <c r="Q444" s="152"/>
    </row>
    <row r="445" spans="1:21">
      <c r="Q445" s="152"/>
    </row>
    <row r="446" spans="1:21">
      <c r="Q446" s="152"/>
    </row>
    <row r="447" spans="1:21">
      <c r="Q447" s="152"/>
    </row>
    <row r="448" spans="1:21" hidden="1">
      <c r="Q448" s="152"/>
    </row>
    <row r="449" spans="17:17" hidden="1">
      <c r="Q449" s="152"/>
    </row>
    <row r="450" spans="17:17" hidden="1">
      <c r="Q450" s="152"/>
    </row>
    <row r="451" spans="17:17" hidden="1">
      <c r="Q451" s="152"/>
    </row>
    <row r="452" spans="17:17" hidden="1">
      <c r="Q452" s="152"/>
    </row>
    <row r="453" spans="17:17" hidden="1">
      <c r="Q453" s="152"/>
    </row>
    <row r="454" spans="17:17" hidden="1">
      <c r="Q454" s="152"/>
    </row>
    <row r="455" spans="17:17" hidden="1">
      <c r="Q455" s="152"/>
    </row>
    <row r="456" spans="17:17" hidden="1">
      <c r="Q456" s="152"/>
    </row>
    <row r="457" spans="17:17" hidden="1">
      <c r="Q457" s="152"/>
    </row>
    <row r="458" spans="17:17" hidden="1">
      <c r="Q458" s="152"/>
    </row>
    <row r="459" spans="17:17" hidden="1">
      <c r="Q459" s="152"/>
    </row>
    <row r="460" spans="17:17" hidden="1">
      <c r="Q460" s="152"/>
    </row>
    <row r="461" spans="17:17" hidden="1">
      <c r="Q461" s="152"/>
    </row>
    <row r="462" spans="17:17" hidden="1">
      <c r="Q462" s="152"/>
    </row>
    <row r="463" spans="17:17" hidden="1">
      <c r="Q463" s="152"/>
    </row>
    <row r="464" spans="17:17" hidden="1">
      <c r="Q464" s="152"/>
    </row>
    <row r="465" spans="17:17" hidden="1">
      <c r="Q465" s="152"/>
    </row>
    <row r="466" spans="17:17" hidden="1">
      <c r="Q466" s="152"/>
    </row>
  </sheetData>
  <sheetProtection algorithmName="SHA-512" hashValue="OJlpyIrQJE+S6PtLwlLWMQJM6NdbgBg0rQ/7b5iJszfvcQOBt03VRBbOYmysByHHCRtdGFg/hLXBLFVtclyxtA==" saltValue="7YhxoG6pAMjbO5QKFGrffg==" spinCount="100000" sheet="1" objects="1" scenarios="1"/>
  <mergeCells count="289">
    <mergeCell ref="C312:O312"/>
    <mergeCell ref="C314:D314"/>
    <mergeCell ref="L130:L131"/>
    <mergeCell ref="M130:M131"/>
    <mergeCell ref="N130:N131"/>
    <mergeCell ref="O130:O131"/>
    <mergeCell ref="F132:F133"/>
    <mergeCell ref="G132:G133"/>
    <mergeCell ref="H132:H133"/>
    <mergeCell ref="I132:I133"/>
    <mergeCell ref="J132:J133"/>
    <mergeCell ref="K132:K133"/>
    <mergeCell ref="F130:F131"/>
    <mergeCell ref="G130:G131"/>
    <mergeCell ref="H130:H131"/>
    <mergeCell ref="I130:I131"/>
    <mergeCell ref="J130:J131"/>
    <mergeCell ref="K130:K131"/>
    <mergeCell ref="L132:L133"/>
    <mergeCell ref="M132:M133"/>
    <mergeCell ref="N132:N133"/>
    <mergeCell ref="O132:O133"/>
    <mergeCell ref="C164:O169"/>
    <mergeCell ref="C159:D160"/>
    <mergeCell ref="C5:O5"/>
    <mergeCell ref="C332:N333"/>
    <mergeCell ref="C335:O336"/>
    <mergeCell ref="C349:O350"/>
    <mergeCell ref="B378:B379"/>
    <mergeCell ref="C364:O365"/>
    <mergeCell ref="C116:E117"/>
    <mergeCell ref="C118:E119"/>
    <mergeCell ref="C120:E121"/>
    <mergeCell ref="C122:E123"/>
    <mergeCell ref="C124:E125"/>
    <mergeCell ref="C134:E136"/>
    <mergeCell ref="C130:E133"/>
    <mergeCell ref="C105:O111"/>
    <mergeCell ref="F112:G115"/>
    <mergeCell ref="H112:I115"/>
    <mergeCell ref="J112:K115"/>
    <mergeCell ref="B69:O70"/>
    <mergeCell ref="C89:F90"/>
    <mergeCell ref="D91:F91"/>
    <mergeCell ref="B81:F82"/>
    <mergeCell ref="C101:F102"/>
    <mergeCell ref="D103:F103"/>
    <mergeCell ref="D187:K187"/>
    <mergeCell ref="E440:N440"/>
    <mergeCell ref="C381:O382"/>
    <mergeCell ref="C388:N389"/>
    <mergeCell ref="B388:B389"/>
    <mergeCell ref="C391:O393"/>
    <mergeCell ref="C400:O401"/>
    <mergeCell ref="C414:O415"/>
    <mergeCell ref="C431:O433"/>
    <mergeCell ref="E347:N347"/>
    <mergeCell ref="E362:N362"/>
    <mergeCell ref="E379:N379"/>
    <mergeCell ref="E398:N398"/>
    <mergeCell ref="E412:N412"/>
    <mergeCell ref="E429:N429"/>
    <mergeCell ref="B397:B398"/>
    <mergeCell ref="B411:B412"/>
    <mergeCell ref="B428:B429"/>
    <mergeCell ref="B439:B440"/>
    <mergeCell ref="B346:B347"/>
    <mergeCell ref="E386:F386"/>
    <mergeCell ref="I386:J386"/>
    <mergeCell ref="B385:B386"/>
    <mergeCell ref="C161:D162"/>
    <mergeCell ref="E159:H159"/>
    <mergeCell ref="J159:M159"/>
    <mergeCell ref="E160:H160"/>
    <mergeCell ref="J160:M160"/>
    <mergeCell ref="E161:H161"/>
    <mergeCell ref="J161:M161"/>
    <mergeCell ref="B14:B15"/>
    <mergeCell ref="E15:N15"/>
    <mergeCell ref="C17:O19"/>
    <mergeCell ref="C20:O24"/>
    <mergeCell ref="B25:N28"/>
    <mergeCell ref="C30:O31"/>
    <mergeCell ref="B41:B42"/>
    <mergeCell ref="I126:I127"/>
    <mergeCell ref="F128:F129"/>
    <mergeCell ref="G128:G129"/>
    <mergeCell ref="H128:H129"/>
    <mergeCell ref="I128:I129"/>
    <mergeCell ref="C137:E137"/>
    <mergeCell ref="B138:O142"/>
    <mergeCell ref="L134:L135"/>
    <mergeCell ref="M134:M135"/>
    <mergeCell ref="N134:N135"/>
    <mergeCell ref="G101:H103"/>
    <mergeCell ref="G99:H100"/>
    <mergeCell ref="G97:H98"/>
    <mergeCell ref="C97:F98"/>
    <mergeCell ref="J101:K103"/>
    <mergeCell ref="M101:N103"/>
    <mergeCell ref="C126:E129"/>
    <mergeCell ref="F126:F127"/>
    <mergeCell ref="G126:G127"/>
    <mergeCell ref="H126:H127"/>
    <mergeCell ref="B66:B67"/>
    <mergeCell ref="E67:N67"/>
    <mergeCell ref="D62:N63"/>
    <mergeCell ref="B62:B63"/>
    <mergeCell ref="B71:N72"/>
    <mergeCell ref="B36:B37"/>
    <mergeCell ref="C44:O46"/>
    <mergeCell ref="C59:O59"/>
    <mergeCell ref="D36:N37"/>
    <mergeCell ref="E42:N42"/>
    <mergeCell ref="Q87:Q88"/>
    <mergeCell ref="G89:I91"/>
    <mergeCell ref="J89:L91"/>
    <mergeCell ref="M89:O91"/>
    <mergeCell ref="Q89:Q90"/>
    <mergeCell ref="Q83:Q84"/>
    <mergeCell ref="M85:O86"/>
    <mergeCell ref="Q85:Q86"/>
    <mergeCell ref="B75:O76"/>
    <mergeCell ref="G81:I82"/>
    <mergeCell ref="J81:L82"/>
    <mergeCell ref="M81:O82"/>
    <mergeCell ref="G83:I84"/>
    <mergeCell ref="J83:L84"/>
    <mergeCell ref="M83:O84"/>
    <mergeCell ref="G85:I86"/>
    <mergeCell ref="J85:L86"/>
    <mergeCell ref="C78:O80"/>
    <mergeCell ref="C87:F88"/>
    <mergeCell ref="C85:F86"/>
    <mergeCell ref="C83:F84"/>
    <mergeCell ref="G87:I88"/>
    <mergeCell ref="J87:L88"/>
    <mergeCell ref="M87:O88"/>
    <mergeCell ref="Q97:Q98"/>
    <mergeCell ref="C99:F100"/>
    <mergeCell ref="Q99:Q100"/>
    <mergeCell ref="M93:O94"/>
    <mergeCell ref="C95:F96"/>
    <mergeCell ref="Q95:Q96"/>
    <mergeCell ref="G95:H96"/>
    <mergeCell ref="J95:K96"/>
    <mergeCell ref="J97:K98"/>
    <mergeCell ref="J99:K100"/>
    <mergeCell ref="M95:N96"/>
    <mergeCell ref="M97:N98"/>
    <mergeCell ref="M99:N100"/>
    <mergeCell ref="G93:I94"/>
    <mergeCell ref="J93:L94"/>
    <mergeCell ref="B93:F94"/>
    <mergeCell ref="Q101:Q102"/>
    <mergeCell ref="J128:J129"/>
    <mergeCell ref="K128:K129"/>
    <mergeCell ref="L128:L129"/>
    <mergeCell ref="M128:M129"/>
    <mergeCell ref="N128:N129"/>
    <mergeCell ref="O128:O129"/>
    <mergeCell ref="M126:M127"/>
    <mergeCell ref="N126:N127"/>
    <mergeCell ref="O126:O127"/>
    <mergeCell ref="L112:M115"/>
    <mergeCell ref="N112:O114"/>
    <mergeCell ref="N115:O115"/>
    <mergeCell ref="J126:J127"/>
    <mergeCell ref="K126:K127"/>
    <mergeCell ref="L126:L127"/>
    <mergeCell ref="O134:O135"/>
    <mergeCell ref="F136:F137"/>
    <mergeCell ref="H134:H135"/>
    <mergeCell ref="I134:I135"/>
    <mergeCell ref="J134:J135"/>
    <mergeCell ref="K134:K135"/>
    <mergeCell ref="L136:L137"/>
    <mergeCell ref="M136:M137"/>
    <mergeCell ref="N136:N137"/>
    <mergeCell ref="O136:O137"/>
    <mergeCell ref="G136:G137"/>
    <mergeCell ref="H136:H137"/>
    <mergeCell ref="I136:I137"/>
    <mergeCell ref="J136:J137"/>
    <mergeCell ref="K136:K137"/>
    <mergeCell ref="F134:F135"/>
    <mergeCell ref="G134:G135"/>
    <mergeCell ref="B144:O145"/>
    <mergeCell ref="B199:B200"/>
    <mergeCell ref="C199:E200"/>
    <mergeCell ref="L177:M177"/>
    <mergeCell ref="L178:M178"/>
    <mergeCell ref="L179:M179"/>
    <mergeCell ref="L180:M180"/>
    <mergeCell ref="L181:M181"/>
    <mergeCell ref="L182:M182"/>
    <mergeCell ref="L171:M171"/>
    <mergeCell ref="L172:M172"/>
    <mergeCell ref="L173:M173"/>
    <mergeCell ref="L174:M174"/>
    <mergeCell ref="L175:M175"/>
    <mergeCell ref="L176:M176"/>
    <mergeCell ref="E162:H162"/>
    <mergeCell ref="J162:M162"/>
    <mergeCell ref="C152:O157"/>
    <mergeCell ref="I146:N146"/>
    <mergeCell ref="I147:N147"/>
    <mergeCell ref="I148:N148"/>
    <mergeCell ref="I149:N149"/>
    <mergeCell ref="I150:N150"/>
    <mergeCell ref="L170:M170"/>
    <mergeCell ref="C182:K183"/>
    <mergeCell ref="C191:O197"/>
    <mergeCell ref="G199:M199"/>
    <mergeCell ref="G200:M200"/>
    <mergeCell ref="G201:M201"/>
    <mergeCell ref="G202:M202"/>
    <mergeCell ref="L184:M184"/>
    <mergeCell ref="L185:M185"/>
    <mergeCell ref="L186:M186"/>
    <mergeCell ref="L187:M187"/>
    <mergeCell ref="L188:M188"/>
    <mergeCell ref="L189:M189"/>
    <mergeCell ref="L183:M183"/>
    <mergeCell ref="C201:E202"/>
    <mergeCell ref="B198:F198"/>
    <mergeCell ref="L220:M220"/>
    <mergeCell ref="L221:M221"/>
    <mergeCell ref="L239:M239"/>
    <mergeCell ref="G205:M205"/>
    <mergeCell ref="G206:M206"/>
    <mergeCell ref="G198:N198"/>
    <mergeCell ref="L218:M218"/>
    <mergeCell ref="L219:M219"/>
    <mergeCell ref="C208:O217"/>
    <mergeCell ref="B205:F206"/>
    <mergeCell ref="B201:B202"/>
    <mergeCell ref="B203:B204"/>
    <mergeCell ref="C203:E204"/>
    <mergeCell ref="G203:M203"/>
    <mergeCell ref="G204:M204"/>
    <mergeCell ref="B310:O310"/>
    <mergeCell ref="C316:O317"/>
    <mergeCell ref="B329:B330"/>
    <mergeCell ref="E330:F330"/>
    <mergeCell ref="I330:J330"/>
    <mergeCell ref="D301:N301"/>
    <mergeCell ref="D305:N305"/>
    <mergeCell ref="C230:N231"/>
    <mergeCell ref="D234:N234"/>
    <mergeCell ref="L237:M237"/>
    <mergeCell ref="L238:M238"/>
    <mergeCell ref="L240:M240"/>
    <mergeCell ref="C249:N250"/>
    <mergeCell ref="D253:N253"/>
    <mergeCell ref="L256:M256"/>
    <mergeCell ref="D302:N302"/>
    <mergeCell ref="D303:N303"/>
    <mergeCell ref="D304:N304"/>
    <mergeCell ref="C295:O296"/>
    <mergeCell ref="D298:N298"/>
    <mergeCell ref="D299:N299"/>
    <mergeCell ref="D300:N300"/>
    <mergeCell ref="C285:O286"/>
    <mergeCell ref="D319:N319"/>
    <mergeCell ref="Q159:Q160"/>
    <mergeCell ref="Q161:Q162"/>
    <mergeCell ref="Q195:Q196"/>
    <mergeCell ref="Q197:Q198"/>
    <mergeCell ref="B361:B362"/>
    <mergeCell ref="C326:O326"/>
    <mergeCell ref="B332:B333"/>
    <mergeCell ref="C279:O280"/>
    <mergeCell ref="D290:N291"/>
    <mergeCell ref="B290:B291"/>
    <mergeCell ref="L257:M257"/>
    <mergeCell ref="L258:M258"/>
    <mergeCell ref="L259:M259"/>
    <mergeCell ref="C268:N269"/>
    <mergeCell ref="D272:N272"/>
    <mergeCell ref="B276:O277"/>
    <mergeCell ref="D320:N320"/>
    <mergeCell ref="B321:B322"/>
    <mergeCell ref="E322:N322"/>
    <mergeCell ref="B292:B293"/>
    <mergeCell ref="E293:N293"/>
    <mergeCell ref="B306:B307"/>
    <mergeCell ref="E307:N307"/>
    <mergeCell ref="B309:O309"/>
  </mergeCells>
  <phoneticPr fontId="2"/>
  <conditionalFormatting sqref="A329:B330 O329:P330 A385:B385 O385:P386 A1:P313 A314:C314 E314:P314 A315:P328 A331:P384 A386 A387:P443">
    <cfRule type="expression" dxfId="60" priority="7">
      <formula>$S$3=1</formula>
    </cfRule>
  </conditionalFormatting>
  <conditionalFormatting sqref="B329:O330">
    <cfRule type="expression" dxfId="59" priority="3">
      <formula>$S$3=1</formula>
    </cfRule>
  </conditionalFormatting>
  <conditionalFormatting sqref="B385:O386">
    <cfRule type="expression" dxfId="58" priority="1">
      <formula>$S$3=1</formula>
    </cfRule>
  </conditionalFormatting>
  <conditionalFormatting sqref="B69:P73">
    <cfRule type="expression" dxfId="57" priority="38">
      <formula>$S$70=1</formula>
    </cfRule>
  </conditionalFormatting>
  <conditionalFormatting sqref="B152:P163">
    <cfRule type="expression" dxfId="56" priority="17">
      <formula>$S$158=1</formula>
    </cfRule>
  </conditionalFormatting>
  <conditionalFormatting sqref="B191:P207">
    <cfRule type="expression" dxfId="55" priority="16">
      <formula>$S$197=1</formula>
    </cfRule>
  </conditionalFormatting>
  <conditionalFormatting sqref="B278:P284">
    <cfRule type="expression" dxfId="54" priority="62">
      <formula>$S$280=1</formula>
    </cfRule>
  </conditionalFormatting>
  <conditionalFormatting sqref="B295:P313 B314:C314 E314:P314 B315:P323">
    <cfRule type="expression" dxfId="53" priority="15">
      <formula>$S$296=1</formula>
    </cfRule>
  </conditionalFormatting>
  <conditionalFormatting sqref="B335:P348 B364:P380">
    <cfRule type="expression" dxfId="52" priority="13">
      <formula>$S$331=1</formula>
    </cfRule>
  </conditionalFormatting>
  <conditionalFormatting sqref="B335:P363">
    <cfRule type="expression" dxfId="51" priority="12">
      <formula>$S$332=1</formula>
    </cfRule>
  </conditionalFormatting>
  <conditionalFormatting sqref="B349:P380">
    <cfRule type="expression" dxfId="50" priority="14">
      <formula>$S$328=1</formula>
    </cfRule>
  </conditionalFormatting>
  <conditionalFormatting sqref="B391:P399 B414:P430">
    <cfRule type="expression" dxfId="49" priority="9">
      <formula>$S$387=1</formula>
    </cfRule>
  </conditionalFormatting>
  <conditionalFormatting sqref="B391:P413">
    <cfRule type="expression" dxfId="48" priority="8">
      <formula>$S$388=1</formula>
    </cfRule>
  </conditionalFormatting>
  <conditionalFormatting sqref="B400:P430">
    <cfRule type="expression" dxfId="47" priority="10">
      <formula>$S$384=1</formula>
    </cfRule>
  </conditionalFormatting>
  <conditionalFormatting sqref="C137">
    <cfRule type="expression" dxfId="46" priority="53">
      <formula>$S$137=1</formula>
    </cfRule>
  </conditionalFormatting>
  <conditionalFormatting sqref="C329:M329 C330:E330 G330:I330 K330:M330 N385:N386 C386:E386 G386:I386 K386:M386">
    <cfRule type="expression" dxfId="45" priority="5">
      <formula>$T$9=1</formula>
    </cfRule>
  </conditionalFormatting>
  <conditionalFormatting sqref="C385:M385">
    <cfRule type="expression" dxfId="44" priority="2">
      <formula>$T$9=1</formula>
    </cfRule>
  </conditionalFormatting>
  <conditionalFormatting sqref="D91">
    <cfRule type="expression" dxfId="43" priority="56">
      <formula>$S$91=1</formula>
    </cfRule>
  </conditionalFormatting>
  <conditionalFormatting sqref="D103">
    <cfRule type="expression" dxfId="42" priority="55">
      <formula>$S$103=1</formula>
    </cfRule>
  </conditionalFormatting>
  <conditionalFormatting sqref="D187">
    <cfRule type="expression" dxfId="41" priority="52">
      <formula>$S$187=1</formula>
    </cfRule>
  </conditionalFormatting>
  <conditionalFormatting sqref="D234">
    <cfRule type="expression" dxfId="40" priority="51">
      <formula>$S$234=1</formula>
    </cfRule>
  </conditionalFormatting>
  <conditionalFormatting sqref="D253">
    <cfRule type="expression" dxfId="39" priority="50">
      <formula>$S$253=1</formula>
    </cfRule>
  </conditionalFormatting>
  <conditionalFormatting sqref="D272">
    <cfRule type="expression" dxfId="38" priority="49">
      <formula>$S$272=1</formula>
    </cfRule>
  </conditionalFormatting>
  <conditionalFormatting sqref="E15">
    <cfRule type="expression" dxfId="37" priority="59">
      <formula>$S$15=1</formula>
    </cfRule>
  </conditionalFormatting>
  <conditionalFormatting sqref="E42">
    <cfRule type="expression" dxfId="36" priority="58">
      <formula>$S$42=1</formula>
    </cfRule>
  </conditionalFormatting>
  <conditionalFormatting sqref="E67">
    <cfRule type="expression" dxfId="35" priority="57">
      <formula>$S$67=1</formula>
    </cfRule>
  </conditionalFormatting>
  <conditionalFormatting sqref="E293">
    <cfRule type="expression" dxfId="34" priority="48">
      <formula>$S$293=1</formula>
    </cfRule>
  </conditionalFormatting>
  <conditionalFormatting sqref="E307">
    <cfRule type="expression" dxfId="33" priority="47">
      <formula>$S$307=1</formula>
    </cfRule>
  </conditionalFormatting>
  <conditionalFormatting sqref="E322">
    <cfRule type="expression" dxfId="32" priority="46">
      <formula>$S$322=1</formula>
    </cfRule>
  </conditionalFormatting>
  <conditionalFormatting sqref="E347">
    <cfRule type="expression" dxfId="31" priority="45">
      <formula>$S$347=1</formula>
    </cfRule>
  </conditionalFormatting>
  <conditionalFormatting sqref="E362">
    <cfRule type="expression" dxfId="30" priority="44">
      <formula>$S$362=1</formula>
    </cfRule>
  </conditionalFormatting>
  <conditionalFormatting sqref="E379">
    <cfRule type="expression" dxfId="29" priority="43">
      <formula>$S$379=1</formula>
    </cfRule>
  </conditionalFormatting>
  <conditionalFormatting sqref="E398">
    <cfRule type="expression" dxfId="28" priority="42">
      <formula>$S$398=1</formula>
    </cfRule>
  </conditionalFormatting>
  <conditionalFormatting sqref="E412">
    <cfRule type="expression" dxfId="27" priority="41">
      <formula>$S$412=1</formula>
    </cfRule>
  </conditionalFormatting>
  <conditionalFormatting sqref="E429">
    <cfRule type="expression" dxfId="26" priority="40">
      <formula>$S$429=1</formula>
    </cfRule>
  </conditionalFormatting>
  <conditionalFormatting sqref="E440">
    <cfRule type="expression" dxfId="25" priority="39">
      <formula>$S$440=1</formula>
    </cfRule>
  </conditionalFormatting>
  <conditionalFormatting sqref="G95">
    <cfRule type="expression" dxfId="24" priority="33">
      <formula>$S$95=1</formula>
    </cfRule>
  </conditionalFormatting>
  <conditionalFormatting sqref="G97">
    <cfRule type="expression" dxfId="23" priority="31">
      <formula>$S$97=1</formula>
    </cfRule>
  </conditionalFormatting>
  <conditionalFormatting sqref="G99">
    <cfRule type="expression" dxfId="22" priority="29">
      <formula>$S$99=1</formula>
    </cfRule>
  </conditionalFormatting>
  <conditionalFormatting sqref="G101">
    <cfRule type="expression" dxfId="21" priority="27">
      <formula>$S$101=1</formula>
    </cfRule>
  </conditionalFormatting>
  <conditionalFormatting sqref="I147">
    <cfRule type="expression" dxfId="20" priority="21">
      <formula>$S$147=1</formula>
    </cfRule>
  </conditionalFormatting>
  <conditionalFormatting sqref="I148">
    <cfRule type="expression" dxfId="19" priority="20">
      <formula>$S$148=1</formula>
    </cfRule>
  </conditionalFormatting>
  <conditionalFormatting sqref="I149">
    <cfRule type="expression" dxfId="18" priority="19">
      <formula>$S$149=1</formula>
    </cfRule>
  </conditionalFormatting>
  <conditionalFormatting sqref="I150">
    <cfRule type="expression" dxfId="17" priority="18">
      <formula>$S$150=1</formula>
    </cfRule>
  </conditionalFormatting>
  <conditionalFormatting sqref="J95">
    <cfRule type="expression" dxfId="16" priority="32">
      <formula>$S$96=1</formula>
    </cfRule>
  </conditionalFormatting>
  <conditionalFormatting sqref="J97">
    <cfRule type="expression" dxfId="15" priority="30">
      <formula>$S$98=1</formula>
    </cfRule>
  </conditionalFormatting>
  <conditionalFormatting sqref="J99">
    <cfRule type="expression" dxfId="14" priority="28">
      <formula>$S$100=1</formula>
    </cfRule>
  </conditionalFormatting>
  <conditionalFormatting sqref="J101">
    <cfRule type="expression" dxfId="13" priority="26">
      <formula>$S$102=1</formula>
    </cfRule>
  </conditionalFormatting>
  <conditionalFormatting sqref="J83:O84">
    <cfRule type="expression" dxfId="12" priority="37">
      <formula>$S$83=1</formula>
    </cfRule>
  </conditionalFormatting>
  <conditionalFormatting sqref="J85:O86">
    <cfRule type="expression" dxfId="11" priority="36">
      <formula>$S$85=1</formula>
    </cfRule>
  </conditionalFormatting>
  <conditionalFormatting sqref="J87:O88">
    <cfRule type="expression" dxfId="10" priority="35">
      <formula>$S$87=1</formula>
    </cfRule>
  </conditionalFormatting>
  <conditionalFormatting sqref="J89:O91">
    <cfRule type="expression" dxfId="9" priority="34">
      <formula>$S$89=1</formula>
    </cfRule>
  </conditionalFormatting>
  <conditionalFormatting sqref="M95">
    <cfRule type="expression" dxfId="8" priority="25">
      <formula>$T$95=1</formula>
    </cfRule>
  </conditionalFormatting>
  <conditionalFormatting sqref="M97">
    <cfRule type="expression" dxfId="7" priority="24">
      <formula>$T$97=1</formula>
    </cfRule>
  </conditionalFormatting>
  <conditionalFormatting sqref="M99">
    <cfRule type="expression" dxfId="6" priority="23">
      <formula>$T$99=1</formula>
    </cfRule>
  </conditionalFormatting>
  <conditionalFormatting sqref="M101">
    <cfRule type="expression" dxfId="5" priority="22">
      <formula>$T$101=1</formula>
    </cfRule>
  </conditionalFormatting>
  <conditionalFormatting sqref="N115">
    <cfRule type="expression" dxfId="4" priority="54">
      <formula>$S$115=1</formula>
    </cfRule>
  </conditionalFormatting>
  <conditionalFormatting sqref="N329:N330">
    <cfRule type="expression" dxfId="3" priority="4">
      <formula>$T$9=1</formula>
    </cfRule>
  </conditionalFormatting>
  <dataValidations count="5">
    <dataValidation type="list" allowBlank="1" showInputMessage="1" showErrorMessage="1" sqref="B319:B321 G83:O91 B298:B306 B7:B14 B33:B36 B38:B41 B48:B54 B61:B62 B64:B66 B288:B290 B292 B352:B362 B338:B347 B367:B379 B395:B398 B435:B440 B403:B412 B417:B429" xr:uid="{874FE951-0A57-49C7-A603-F97665B5E62F}">
      <formula1>"○,　"</formula1>
    </dataValidation>
    <dataValidation type="list" allowBlank="1" showInputMessage="1" showErrorMessage="1" sqref="C223 C242 C261" xr:uid="{63F7735A-815C-4429-8FA3-01B71193C809}">
      <formula1>"1,2,3,4,5,6,7,8,9,10"</formula1>
    </dataValidation>
    <dataValidation type="list" allowBlank="1" showInputMessage="1" showErrorMessage="1" sqref="C281" xr:uid="{5324E0EC-E5D4-4843-BA1D-3DBCE7E7E198}">
      <formula1>"1,2"</formula1>
    </dataValidation>
    <dataValidation type="list" allowBlank="1" showInputMessage="1" showErrorMessage="1" sqref="I328:I329 I385" xr:uid="{C115AB2E-1915-45C9-A266-BAF6AA5E3284}">
      <formula1>OFFSET(#REF!,MATCH(H327,#REF!,0)-1,0,1,COUNTA(OFFSET(#REF!,MATCH(H327,#REF!,0)-1,0,1,3)))</formula1>
    </dataValidation>
    <dataValidation type="list" allowBlank="1" showInputMessage="1" showErrorMessage="1" sqref="C383 C327" xr:uid="{F61F31EC-A5BF-4620-8335-AE29105881D7}">
      <formula1>"1,2,3,4"</formula1>
    </dataValidation>
  </dataValidations>
  <hyperlinks>
    <hyperlink ref="B442" location="基本情報!A1" display="⇒基本情報へ戻る" xr:uid="{1B07556E-8C39-494A-910C-753E70F6362F}"/>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42542-CFE0-4A2B-A809-72CB11F4D869}">
  <dimension ref="A1:X77"/>
  <sheetViews>
    <sheetView zoomScaleNormal="100" workbookViewId="0"/>
  </sheetViews>
  <sheetFormatPr defaultColWidth="0" defaultRowHeight="15.75" zeroHeight="1"/>
  <cols>
    <col min="1" max="1" width="3.625" style="89" customWidth="1"/>
    <col min="2" max="2" width="7" style="89" customWidth="1"/>
    <col min="3" max="4" width="5.625" style="89" customWidth="1"/>
    <col min="5" max="5" width="6" style="89" customWidth="1"/>
    <col min="6" max="6" width="7.125" style="89" customWidth="1"/>
    <col min="7" max="7" width="5.625" style="89" customWidth="1"/>
    <col min="8" max="8" width="7.125" style="89" customWidth="1"/>
    <col min="9" max="9" width="5.625" style="89" customWidth="1"/>
    <col min="10" max="10" width="7.125" style="89" customWidth="1"/>
    <col min="11" max="11" width="5.625" style="89" customWidth="1"/>
    <col min="12" max="12" width="7.125" style="89" customWidth="1"/>
    <col min="13" max="13" width="5.625" style="89" customWidth="1"/>
    <col min="14" max="14" width="7.125" style="89" customWidth="1"/>
    <col min="15" max="15" width="5.625" style="89" customWidth="1"/>
    <col min="16" max="16" width="3.625" style="89" customWidth="1"/>
    <col min="17" max="17" width="50.125" style="100" customWidth="1"/>
    <col min="18" max="18" width="8.75" style="84" hidden="1" customWidth="1"/>
    <col min="19" max="20" width="7.25" style="32" hidden="1" customWidth="1"/>
    <col min="21" max="22" width="0" style="30" hidden="1" customWidth="1"/>
    <col min="23" max="24" width="0" style="84" hidden="1" customWidth="1"/>
    <col min="25" max="16384" width="8.75" style="84" hidden="1"/>
  </cols>
  <sheetData>
    <row r="1" spans="1:24">
      <c r="A1" s="82"/>
      <c r="B1" s="82"/>
      <c r="C1" s="82"/>
      <c r="D1" s="82"/>
      <c r="E1" s="82"/>
      <c r="F1" s="82"/>
      <c r="G1" s="82"/>
      <c r="H1" s="82"/>
      <c r="I1" s="82"/>
      <c r="J1" s="82"/>
      <c r="K1" s="82"/>
      <c r="L1" s="82"/>
      <c r="M1" s="82"/>
      <c r="N1" s="82"/>
      <c r="O1" s="82"/>
      <c r="P1" s="82"/>
      <c r="S1" s="85" t="s">
        <v>96</v>
      </c>
      <c r="T1" s="85"/>
      <c r="V1" s="86"/>
    </row>
    <row r="2" spans="1:24">
      <c r="A2" s="82"/>
      <c r="B2" s="101" t="s">
        <v>293</v>
      </c>
      <c r="C2" s="82"/>
      <c r="D2" s="82"/>
      <c r="F2" s="82"/>
      <c r="G2" s="82"/>
      <c r="H2" s="82"/>
      <c r="I2" s="82"/>
      <c r="J2" s="82"/>
      <c r="K2" s="82"/>
      <c r="L2" s="82"/>
      <c r="M2" s="82"/>
      <c r="N2" s="82"/>
      <c r="O2" s="82"/>
      <c r="S2" s="87" t="s">
        <v>97</v>
      </c>
      <c r="T2" s="87"/>
      <c r="U2" s="86" t="s">
        <v>98</v>
      </c>
    </row>
    <row r="3" spans="1:24" ht="18" customHeight="1">
      <c r="A3" s="82"/>
      <c r="B3" s="95"/>
      <c r="C3" s="102"/>
      <c r="D3" s="102"/>
      <c r="E3" s="102"/>
      <c r="F3" s="102"/>
      <c r="G3" s="102"/>
      <c r="H3" s="102"/>
      <c r="I3" s="102"/>
      <c r="J3" s="102"/>
      <c r="K3" s="102"/>
      <c r="L3" s="102"/>
      <c r="M3" s="102"/>
      <c r="N3" s="102"/>
      <c r="O3" s="102"/>
      <c r="S3" s="87">
        <f>IF(COUNTIF('問1 【貴社の事業形態】'!B11:B33,"○")=0,1,"")</f>
        <v>1</v>
      </c>
      <c r="T3" s="87"/>
      <c r="U3" s="86"/>
    </row>
    <row r="4" spans="1:24" ht="15" customHeight="1">
      <c r="A4" s="82"/>
      <c r="B4" s="95" t="s">
        <v>294</v>
      </c>
      <c r="C4" s="293" t="s">
        <v>304</v>
      </c>
      <c r="D4" s="293"/>
      <c r="E4" s="293"/>
      <c r="F4" s="293"/>
      <c r="G4" s="293"/>
      <c r="H4" s="293"/>
      <c r="I4" s="293"/>
      <c r="J4" s="293"/>
      <c r="K4" s="293"/>
      <c r="L4" s="293"/>
      <c r="M4" s="293"/>
      <c r="N4" s="293"/>
      <c r="O4" s="293"/>
      <c r="P4" s="102"/>
      <c r="S4" s="87"/>
      <c r="T4" s="87"/>
      <c r="U4" s="86"/>
    </row>
    <row r="5" spans="1:24">
      <c r="A5" s="82"/>
      <c r="B5" s="95"/>
      <c r="C5" s="293"/>
      <c r="D5" s="293"/>
      <c r="E5" s="293"/>
      <c r="F5" s="293"/>
      <c r="G5" s="293"/>
      <c r="H5" s="293"/>
      <c r="I5" s="293"/>
      <c r="J5" s="293"/>
      <c r="K5" s="293"/>
      <c r="L5" s="293"/>
      <c r="M5" s="293"/>
      <c r="N5" s="293"/>
      <c r="O5" s="293"/>
      <c r="P5" s="102"/>
      <c r="S5" s="87"/>
      <c r="T5" s="87"/>
      <c r="U5" s="86"/>
    </row>
    <row r="6" spans="1:24">
      <c r="A6" s="82"/>
      <c r="B6" s="104" t="s">
        <v>6</v>
      </c>
      <c r="C6" s="44"/>
      <c r="D6" s="102"/>
      <c r="E6" s="102"/>
      <c r="F6" s="102"/>
      <c r="G6" s="102"/>
      <c r="H6" s="102"/>
      <c r="I6" s="102"/>
      <c r="J6" s="102"/>
      <c r="K6" s="102"/>
      <c r="L6" s="102"/>
      <c r="M6" s="102"/>
      <c r="N6" s="102"/>
      <c r="O6" s="102"/>
      <c r="P6" s="102"/>
      <c r="Q6" s="100" t="str">
        <f>IF(U6="NG","いずれか一つを選択してください/","")</f>
        <v/>
      </c>
      <c r="R6" s="105"/>
      <c r="S6" s="46"/>
      <c r="T6" s="46"/>
      <c r="U6" s="47" t="str">
        <f>IF(AND(COUNTIF('問1 【貴社の事業形態】'!B11:B33,"○")&gt;=1,C6=""),"NG","OK")</f>
        <v>OK</v>
      </c>
    </row>
    <row r="7" spans="1:24">
      <c r="A7" s="82"/>
      <c r="B7" s="106" t="s">
        <v>7</v>
      </c>
      <c r="C7" s="107" t="s">
        <v>295</v>
      </c>
      <c r="D7" s="108"/>
      <c r="E7" s="108"/>
      <c r="F7" s="108"/>
      <c r="G7" s="108"/>
      <c r="H7" s="108"/>
      <c r="I7" s="109"/>
      <c r="J7" s="109"/>
      <c r="K7" s="109"/>
      <c r="L7" s="109"/>
      <c r="M7" s="109"/>
      <c r="N7" s="109"/>
      <c r="O7" s="110"/>
      <c r="P7" s="102"/>
      <c r="S7" s="87"/>
      <c r="T7" s="87"/>
      <c r="U7" s="86"/>
    </row>
    <row r="8" spans="1:24">
      <c r="A8" s="82"/>
      <c r="B8" s="111" t="s">
        <v>8</v>
      </c>
      <c r="C8" s="112" t="s">
        <v>296</v>
      </c>
      <c r="D8" s="113"/>
      <c r="E8" s="109"/>
      <c r="F8" s="109"/>
      <c r="G8" s="109"/>
      <c r="H8" s="109"/>
      <c r="I8" s="109"/>
      <c r="J8" s="109"/>
      <c r="K8" s="109"/>
      <c r="L8" s="109"/>
      <c r="M8" s="109"/>
      <c r="N8" s="109"/>
      <c r="O8" s="110"/>
      <c r="P8" s="102"/>
      <c r="S8" s="87"/>
      <c r="T8" s="87"/>
      <c r="U8" s="86"/>
    </row>
    <row r="9" spans="1:24">
      <c r="A9" s="82"/>
      <c r="B9" s="95"/>
      <c r="C9" s="102"/>
      <c r="D9" s="102"/>
      <c r="E9" s="102"/>
      <c r="F9" s="102"/>
      <c r="G9" s="102"/>
      <c r="H9" s="102"/>
      <c r="I9" s="102"/>
      <c r="J9" s="102"/>
      <c r="K9" s="102"/>
      <c r="L9" s="102"/>
      <c r="M9" s="102"/>
      <c r="N9" s="102"/>
      <c r="O9" s="102"/>
      <c r="P9" s="102"/>
      <c r="S9" s="87"/>
      <c r="T9" s="87"/>
      <c r="U9" s="86"/>
    </row>
    <row r="10" spans="1:24" s="89" customFormat="1" ht="15" customHeight="1">
      <c r="B10" s="95" t="s">
        <v>305</v>
      </c>
      <c r="C10" s="293" t="s">
        <v>297</v>
      </c>
      <c r="D10" s="293"/>
      <c r="E10" s="293"/>
      <c r="F10" s="293"/>
      <c r="G10" s="293"/>
      <c r="H10" s="293"/>
      <c r="I10" s="293"/>
      <c r="J10" s="293"/>
      <c r="K10" s="293"/>
      <c r="L10" s="293"/>
      <c r="M10" s="293"/>
      <c r="N10" s="293"/>
      <c r="O10" s="293"/>
      <c r="P10" s="102"/>
      <c r="Q10" s="100"/>
      <c r="R10" s="84"/>
      <c r="S10" s="87"/>
      <c r="T10" s="87"/>
      <c r="U10" s="86"/>
      <c r="V10" s="30"/>
      <c r="W10" s="84"/>
      <c r="X10" s="84"/>
    </row>
    <row r="11" spans="1:24" s="89" customFormat="1" ht="15" customHeight="1">
      <c r="B11" s="95"/>
      <c r="C11" s="293"/>
      <c r="D11" s="293"/>
      <c r="E11" s="293"/>
      <c r="F11" s="293"/>
      <c r="G11" s="293"/>
      <c r="H11" s="293"/>
      <c r="I11" s="293"/>
      <c r="J11" s="293"/>
      <c r="K11" s="293"/>
      <c r="L11" s="293"/>
      <c r="M11" s="293"/>
      <c r="N11" s="293"/>
      <c r="O11" s="293"/>
      <c r="P11" s="102"/>
      <c r="Q11" s="100"/>
      <c r="R11" s="84"/>
      <c r="S11" s="87"/>
      <c r="T11" s="87"/>
      <c r="U11" s="86"/>
      <c r="V11" s="30"/>
      <c r="W11" s="84"/>
      <c r="X11" s="84"/>
    </row>
    <row r="12" spans="1:24" s="89" customFormat="1">
      <c r="B12" s="104" t="s">
        <v>6</v>
      </c>
      <c r="C12" s="102"/>
      <c r="D12" s="102"/>
      <c r="E12" s="102"/>
      <c r="F12" s="102"/>
      <c r="G12" s="102"/>
      <c r="H12" s="102"/>
      <c r="I12" s="102"/>
      <c r="J12" s="102"/>
      <c r="K12" s="102"/>
      <c r="L12" s="102"/>
      <c r="M12" s="102"/>
      <c r="N12" s="102"/>
      <c r="O12" s="102"/>
      <c r="P12" s="102"/>
      <c r="Q12" s="100" t="str">
        <f>IF(U12="NG","いずれか一つ以上選択してください/","")</f>
        <v/>
      </c>
      <c r="R12" s="105"/>
      <c r="S12" s="46"/>
      <c r="T12" s="46"/>
      <c r="U12" s="47" t="str">
        <f>IF(AND(COUNTIF('問1 【貴社の事業形態】'!B11:B33,"○")&gt;=1,COUNTIF(B13:B21,"○")=0),"NG","OK")</f>
        <v>OK</v>
      </c>
      <c r="V12" s="30"/>
      <c r="W12" s="84"/>
      <c r="X12" s="84"/>
    </row>
    <row r="13" spans="1:24" s="89" customFormat="1">
      <c r="B13" s="43"/>
      <c r="C13" s="111" t="s">
        <v>7</v>
      </c>
      <c r="D13" s="114" t="s">
        <v>298</v>
      </c>
      <c r="E13" s="108"/>
      <c r="F13" s="108"/>
      <c r="G13" s="108"/>
      <c r="H13" s="108"/>
      <c r="I13" s="108"/>
      <c r="J13" s="109"/>
      <c r="K13" s="109"/>
      <c r="L13" s="109"/>
      <c r="M13" s="109"/>
      <c r="N13" s="109"/>
      <c r="O13" s="110"/>
      <c r="P13" s="102"/>
      <c r="Q13" s="100"/>
      <c r="R13" s="84"/>
      <c r="S13" s="87"/>
      <c r="T13" s="87"/>
      <c r="U13" s="86"/>
      <c r="V13" s="30"/>
      <c r="W13" s="84"/>
      <c r="X13" s="84"/>
    </row>
    <row r="14" spans="1:24" s="89" customFormat="1">
      <c r="B14" s="43"/>
      <c r="C14" s="111" t="s">
        <v>8</v>
      </c>
      <c r="D14" s="114" t="s">
        <v>306</v>
      </c>
      <c r="E14" s="108"/>
      <c r="F14" s="108"/>
      <c r="G14" s="108"/>
      <c r="H14" s="108"/>
      <c r="I14" s="108"/>
      <c r="J14" s="109"/>
      <c r="K14" s="109"/>
      <c r="L14" s="109"/>
      <c r="M14" s="109"/>
      <c r="N14" s="109"/>
      <c r="O14" s="110"/>
      <c r="P14" s="102"/>
      <c r="Q14" s="100"/>
      <c r="R14" s="84"/>
      <c r="S14" s="87"/>
      <c r="T14" s="87"/>
      <c r="U14" s="86"/>
      <c r="V14" s="30"/>
      <c r="W14" s="84"/>
      <c r="X14" s="84"/>
    </row>
    <row r="15" spans="1:24" s="89" customFormat="1">
      <c r="B15" s="43"/>
      <c r="C15" s="111" t="s">
        <v>9</v>
      </c>
      <c r="D15" s="114" t="s">
        <v>307</v>
      </c>
      <c r="E15" s="108"/>
      <c r="F15" s="108"/>
      <c r="G15" s="108"/>
      <c r="H15" s="108"/>
      <c r="I15" s="108"/>
      <c r="J15" s="109"/>
      <c r="K15" s="109"/>
      <c r="L15" s="109"/>
      <c r="M15" s="109"/>
      <c r="N15" s="109"/>
      <c r="O15" s="110"/>
      <c r="P15" s="102"/>
      <c r="Q15" s="100"/>
      <c r="R15" s="84"/>
      <c r="S15" s="87"/>
      <c r="T15" s="87"/>
      <c r="U15" s="86"/>
      <c r="V15" s="30"/>
      <c r="W15" s="84"/>
      <c r="X15" s="84"/>
    </row>
    <row r="16" spans="1:24" s="89" customFormat="1">
      <c r="B16" s="49"/>
      <c r="C16" s="111" t="s">
        <v>10</v>
      </c>
      <c r="D16" s="114" t="s">
        <v>308</v>
      </c>
      <c r="E16" s="108"/>
      <c r="F16" s="108"/>
      <c r="G16" s="108"/>
      <c r="H16" s="108"/>
      <c r="I16" s="108"/>
      <c r="J16" s="109"/>
      <c r="K16" s="109"/>
      <c r="L16" s="109"/>
      <c r="M16" s="109"/>
      <c r="N16" s="109"/>
      <c r="O16" s="110"/>
      <c r="P16" s="102"/>
      <c r="Q16" s="100"/>
      <c r="R16" s="84"/>
      <c r="S16" s="87"/>
      <c r="T16" s="87"/>
      <c r="U16" s="86"/>
      <c r="V16" s="30"/>
      <c r="W16" s="84"/>
      <c r="X16" s="84"/>
    </row>
    <row r="17" spans="1:24" s="89" customFormat="1">
      <c r="B17" s="49"/>
      <c r="C17" s="111" t="s">
        <v>11</v>
      </c>
      <c r="D17" s="114" t="s">
        <v>309</v>
      </c>
      <c r="E17" s="108"/>
      <c r="F17" s="108"/>
      <c r="G17" s="108"/>
      <c r="H17" s="108"/>
      <c r="I17" s="108"/>
      <c r="J17" s="109"/>
      <c r="K17" s="109"/>
      <c r="L17" s="109"/>
      <c r="M17" s="109"/>
      <c r="N17" s="109"/>
      <c r="O17" s="110"/>
      <c r="P17" s="102"/>
      <c r="Q17" s="100"/>
      <c r="R17" s="84"/>
      <c r="S17" s="87"/>
      <c r="T17" s="87"/>
      <c r="U17" s="86"/>
      <c r="V17" s="30"/>
      <c r="W17" s="84"/>
      <c r="X17" s="84"/>
    </row>
    <row r="18" spans="1:24" s="89" customFormat="1">
      <c r="B18" s="49"/>
      <c r="C18" s="111" t="s">
        <v>12</v>
      </c>
      <c r="D18" s="114" t="s">
        <v>310</v>
      </c>
      <c r="E18" s="108"/>
      <c r="F18" s="108"/>
      <c r="G18" s="108"/>
      <c r="H18" s="108"/>
      <c r="I18" s="108"/>
      <c r="J18" s="109"/>
      <c r="K18" s="109"/>
      <c r="L18" s="109"/>
      <c r="M18" s="109"/>
      <c r="N18" s="109"/>
      <c r="O18" s="110"/>
      <c r="P18" s="102"/>
      <c r="Q18" s="100"/>
      <c r="R18" s="84"/>
      <c r="S18" s="87"/>
      <c r="T18" s="87"/>
      <c r="U18" s="86"/>
      <c r="V18" s="30"/>
      <c r="W18" s="84"/>
      <c r="X18" s="84"/>
    </row>
    <row r="19" spans="1:24" s="89" customFormat="1">
      <c r="B19" s="49"/>
      <c r="C19" s="111" t="s">
        <v>13</v>
      </c>
      <c r="D19" s="114" t="s">
        <v>311</v>
      </c>
      <c r="E19" s="108"/>
      <c r="F19" s="108"/>
      <c r="G19" s="108"/>
      <c r="H19" s="108"/>
      <c r="I19" s="108"/>
      <c r="J19" s="109"/>
      <c r="K19" s="109"/>
      <c r="L19" s="109"/>
      <c r="M19" s="109"/>
      <c r="N19" s="109"/>
      <c r="O19" s="110"/>
      <c r="P19" s="102"/>
      <c r="Q19" s="100"/>
      <c r="R19" s="84"/>
      <c r="S19" s="87"/>
      <c r="T19" s="87"/>
      <c r="U19" s="86"/>
      <c r="V19" s="30"/>
      <c r="W19" s="84"/>
      <c r="X19" s="84"/>
    </row>
    <row r="20" spans="1:24" s="89" customFormat="1">
      <c r="B20" s="294"/>
      <c r="C20" s="106" t="s">
        <v>14</v>
      </c>
      <c r="D20" s="115" t="s">
        <v>22</v>
      </c>
      <c r="E20" s="116"/>
      <c r="F20" s="117"/>
      <c r="G20" s="117"/>
      <c r="H20" s="117"/>
      <c r="I20" s="117"/>
      <c r="J20" s="117"/>
      <c r="K20" s="117"/>
      <c r="L20" s="117"/>
      <c r="M20" s="117"/>
      <c r="N20" s="118"/>
      <c r="O20" s="110"/>
      <c r="P20" s="102"/>
      <c r="Q20" s="100"/>
      <c r="R20" s="84"/>
      <c r="S20" s="87"/>
      <c r="T20" s="87"/>
      <c r="U20" s="86"/>
      <c r="V20" s="30"/>
      <c r="W20" s="84"/>
      <c r="X20" s="84"/>
    </row>
    <row r="21" spans="1:24" s="89" customFormat="1">
      <c r="B21" s="297"/>
      <c r="C21" s="119"/>
      <c r="D21" s="120"/>
      <c r="E21" s="281"/>
      <c r="F21" s="282"/>
      <c r="G21" s="282"/>
      <c r="H21" s="282"/>
      <c r="I21" s="282"/>
      <c r="J21" s="282"/>
      <c r="K21" s="282"/>
      <c r="L21" s="282"/>
      <c r="M21" s="282"/>
      <c r="N21" s="283"/>
      <c r="O21" s="121"/>
      <c r="P21" s="122"/>
      <c r="Q21" s="100" t="str">
        <f>IF(U21="NG","その他の具体的な内容を記入してください/","")</f>
        <v/>
      </c>
      <c r="R21" s="105"/>
      <c r="S21" s="70">
        <f>IF(B20&lt;&gt;"○",1,"")</f>
        <v>1</v>
      </c>
      <c r="T21" s="46"/>
      <c r="U21" s="47" t="str">
        <f>IF(AND(COUNTIF('問1 【貴社の事業形態】'!B11:B33,"○")&gt;=1,B20="○",E21=""),"NG","OK")</f>
        <v>OK</v>
      </c>
      <c r="V21" s="30"/>
      <c r="W21" s="84"/>
      <c r="X21" s="84"/>
    </row>
    <row r="22" spans="1:24">
      <c r="B22" s="95"/>
      <c r="C22" s="103"/>
      <c r="D22" s="103"/>
      <c r="E22" s="103"/>
      <c r="F22" s="103"/>
      <c r="G22" s="103"/>
      <c r="H22" s="103"/>
      <c r="I22" s="103"/>
      <c r="J22" s="103"/>
      <c r="K22" s="103"/>
      <c r="L22" s="103"/>
      <c r="M22" s="103"/>
      <c r="N22" s="103"/>
      <c r="O22" s="103"/>
      <c r="P22" s="103"/>
      <c r="S22" s="87"/>
      <c r="T22" s="87"/>
      <c r="U22" s="86"/>
    </row>
    <row r="23" spans="1:24" ht="15" customHeight="1">
      <c r="A23" s="82"/>
      <c r="B23" s="95" t="s">
        <v>312</v>
      </c>
      <c r="C23" s="293" t="s">
        <v>299</v>
      </c>
      <c r="D23" s="293"/>
      <c r="E23" s="293"/>
      <c r="F23" s="293"/>
      <c r="G23" s="293"/>
      <c r="H23" s="293"/>
      <c r="I23" s="293"/>
      <c r="J23" s="293"/>
      <c r="K23" s="293"/>
      <c r="L23" s="293"/>
      <c r="M23" s="293"/>
      <c r="N23" s="293"/>
      <c r="O23" s="293"/>
      <c r="P23" s="102"/>
      <c r="S23" s="87"/>
      <c r="T23" s="87"/>
      <c r="U23" s="86"/>
    </row>
    <row r="24" spans="1:24">
      <c r="A24" s="82"/>
      <c r="B24" s="95"/>
      <c r="C24" s="293"/>
      <c r="D24" s="293"/>
      <c r="E24" s="293"/>
      <c r="F24" s="293"/>
      <c r="G24" s="293"/>
      <c r="H24" s="293"/>
      <c r="I24" s="293"/>
      <c r="J24" s="293"/>
      <c r="K24" s="293"/>
      <c r="L24" s="293"/>
      <c r="M24" s="293"/>
      <c r="N24" s="293"/>
      <c r="O24" s="293"/>
      <c r="P24" s="102"/>
      <c r="S24" s="87"/>
      <c r="T24" s="87"/>
      <c r="U24" s="86"/>
    </row>
    <row r="25" spans="1:24">
      <c r="A25" s="82"/>
      <c r="B25" s="95"/>
      <c r="C25" s="293"/>
      <c r="D25" s="293"/>
      <c r="E25" s="293"/>
      <c r="F25" s="293"/>
      <c r="G25" s="293"/>
      <c r="H25" s="293"/>
      <c r="I25" s="293"/>
      <c r="J25" s="293"/>
      <c r="K25" s="293"/>
      <c r="L25" s="293"/>
      <c r="M25" s="293"/>
      <c r="N25" s="293"/>
      <c r="O25" s="293"/>
      <c r="P25" s="102"/>
      <c r="S25" s="87"/>
      <c r="T25" s="87"/>
      <c r="U25" s="86"/>
    </row>
    <row r="26" spans="1:24">
      <c r="A26" s="82"/>
      <c r="B26" s="95"/>
      <c r="C26" s="293"/>
      <c r="D26" s="293"/>
      <c r="E26" s="293"/>
      <c r="F26" s="293"/>
      <c r="G26" s="293"/>
      <c r="H26" s="293"/>
      <c r="I26" s="293"/>
      <c r="J26" s="293"/>
      <c r="K26" s="293"/>
      <c r="L26" s="293"/>
      <c r="M26" s="293"/>
      <c r="N26" s="293"/>
      <c r="O26" s="293"/>
      <c r="P26" s="102"/>
      <c r="S26" s="87"/>
      <c r="T26" s="87"/>
      <c r="U26" s="86"/>
    </row>
    <row r="27" spans="1:24">
      <c r="A27" s="82"/>
      <c r="B27" s="95"/>
      <c r="C27" s="293"/>
      <c r="D27" s="293"/>
      <c r="E27" s="293"/>
      <c r="F27" s="293"/>
      <c r="G27" s="293"/>
      <c r="H27" s="293"/>
      <c r="I27" s="293"/>
      <c r="J27" s="293"/>
      <c r="K27" s="293"/>
      <c r="L27" s="293"/>
      <c r="M27" s="293"/>
      <c r="N27" s="293"/>
      <c r="O27" s="293"/>
      <c r="P27" s="102"/>
      <c r="S27" s="87"/>
      <c r="T27" s="87"/>
      <c r="U27" s="86"/>
    </row>
    <row r="28" spans="1:24">
      <c r="A28" s="82"/>
      <c r="B28" s="95"/>
      <c r="C28" s="293"/>
      <c r="D28" s="293"/>
      <c r="E28" s="293"/>
      <c r="F28" s="293"/>
      <c r="G28" s="293"/>
      <c r="H28" s="293"/>
      <c r="I28" s="293"/>
      <c r="J28" s="293"/>
      <c r="K28" s="293"/>
      <c r="L28" s="293"/>
      <c r="M28" s="293"/>
      <c r="N28" s="293"/>
      <c r="O28" s="293"/>
      <c r="P28" s="102"/>
      <c r="S28" s="87"/>
      <c r="T28" s="87"/>
      <c r="U28" s="86"/>
    </row>
    <row r="29" spans="1:24">
      <c r="A29" s="82"/>
      <c r="B29" s="104" t="s">
        <v>6</v>
      </c>
      <c r="C29" s="44"/>
      <c r="D29" s="102"/>
      <c r="E29" s="102"/>
      <c r="F29" s="102"/>
      <c r="G29" s="102"/>
      <c r="H29" s="102"/>
      <c r="I29" s="102"/>
      <c r="J29" s="102"/>
      <c r="K29" s="102"/>
      <c r="L29" s="102"/>
      <c r="M29" s="102"/>
      <c r="N29" s="102"/>
      <c r="O29" s="102"/>
      <c r="P29" s="102"/>
      <c r="Q29" s="100" t="str">
        <f>IF(U29="NG","いずれか一つを選択してください/","")</f>
        <v/>
      </c>
      <c r="R29" s="105"/>
      <c r="S29" s="46"/>
      <c r="T29" s="46"/>
      <c r="U29" s="47" t="str">
        <f>IF(AND(COUNTIF('問1 【貴社の事業形態】'!B11:B33,"○")&gt;=1,C29=""),"NG","OK")</f>
        <v>OK</v>
      </c>
    </row>
    <row r="30" spans="1:24">
      <c r="A30" s="82"/>
      <c r="B30" s="111" t="s">
        <v>7</v>
      </c>
      <c r="C30" s="123" t="s">
        <v>340</v>
      </c>
      <c r="D30" s="124"/>
      <c r="E30" s="109"/>
      <c r="F30" s="109"/>
      <c r="G30" s="109"/>
      <c r="H30" s="109"/>
      <c r="I30" s="109"/>
      <c r="J30" s="109"/>
      <c r="K30" s="109"/>
      <c r="L30" s="109"/>
      <c r="M30" s="109"/>
      <c r="N30" s="109"/>
      <c r="O30" s="110"/>
      <c r="P30" s="102"/>
      <c r="S30" s="87"/>
      <c r="T30" s="87"/>
      <c r="U30" s="86"/>
    </row>
    <row r="31" spans="1:24">
      <c r="A31" s="82"/>
      <c r="B31" s="389" t="s">
        <v>8</v>
      </c>
      <c r="C31" s="457" t="s">
        <v>749</v>
      </c>
      <c r="D31" s="284"/>
      <c r="E31" s="284"/>
      <c r="F31" s="284"/>
      <c r="G31" s="284"/>
      <c r="H31" s="284"/>
      <c r="I31" s="284"/>
      <c r="J31" s="284"/>
      <c r="K31" s="284"/>
      <c r="L31" s="284"/>
      <c r="M31" s="284"/>
      <c r="N31" s="285"/>
      <c r="O31" s="110"/>
      <c r="P31" s="102"/>
      <c r="S31" s="87"/>
      <c r="T31" s="87"/>
      <c r="U31" s="86"/>
    </row>
    <row r="32" spans="1:24">
      <c r="A32" s="82"/>
      <c r="B32" s="390"/>
      <c r="C32" s="458"/>
      <c r="D32" s="286"/>
      <c r="E32" s="286"/>
      <c r="F32" s="286"/>
      <c r="G32" s="286"/>
      <c r="H32" s="286"/>
      <c r="I32" s="286"/>
      <c r="J32" s="286"/>
      <c r="K32" s="286"/>
      <c r="L32" s="286"/>
      <c r="M32" s="286"/>
      <c r="N32" s="287"/>
      <c r="O32" s="110"/>
      <c r="P32" s="102"/>
      <c r="S32" s="87"/>
      <c r="T32" s="87"/>
      <c r="U32" s="86"/>
    </row>
    <row r="33" spans="1:21">
      <c r="A33" s="82"/>
      <c r="B33" s="389" t="s">
        <v>9</v>
      </c>
      <c r="C33" s="452" t="s">
        <v>750</v>
      </c>
      <c r="D33" s="325"/>
      <c r="E33" s="325"/>
      <c r="F33" s="325"/>
      <c r="G33" s="325"/>
      <c r="H33" s="325"/>
      <c r="I33" s="325"/>
      <c r="J33" s="325"/>
      <c r="K33" s="325"/>
      <c r="L33" s="325"/>
      <c r="M33" s="325"/>
      <c r="N33" s="326"/>
      <c r="O33" s="110"/>
      <c r="P33" s="102"/>
      <c r="S33" s="87"/>
      <c r="T33" s="87"/>
      <c r="U33" s="86"/>
    </row>
    <row r="34" spans="1:21">
      <c r="A34" s="82"/>
      <c r="B34" s="390"/>
      <c r="C34" s="507"/>
      <c r="D34" s="327"/>
      <c r="E34" s="327"/>
      <c r="F34" s="327"/>
      <c r="G34" s="327"/>
      <c r="H34" s="327"/>
      <c r="I34" s="327"/>
      <c r="J34" s="327"/>
      <c r="K34" s="327"/>
      <c r="L34" s="327"/>
      <c r="M34" s="327"/>
      <c r="N34" s="328"/>
      <c r="O34" s="110"/>
      <c r="P34" s="102"/>
      <c r="S34" s="87"/>
      <c r="T34" s="87"/>
      <c r="U34" s="86"/>
    </row>
    <row r="35" spans="1:21">
      <c r="A35" s="82"/>
      <c r="B35" s="111" t="s">
        <v>10</v>
      </c>
      <c r="C35" s="123" t="s">
        <v>751</v>
      </c>
      <c r="D35" s="124"/>
      <c r="E35" s="109"/>
      <c r="F35" s="109"/>
      <c r="G35" s="109"/>
      <c r="H35" s="109"/>
      <c r="I35" s="109"/>
      <c r="J35" s="109"/>
      <c r="K35" s="109"/>
      <c r="L35" s="109"/>
      <c r="M35" s="109"/>
      <c r="N35" s="109"/>
      <c r="O35" s="110"/>
      <c r="P35" s="102"/>
      <c r="S35" s="87"/>
      <c r="T35" s="87"/>
      <c r="U35" s="86"/>
    </row>
    <row r="36" spans="1:21">
      <c r="A36" s="82"/>
      <c r="B36" s="111" t="s">
        <v>11</v>
      </c>
      <c r="C36" s="123" t="s">
        <v>752</v>
      </c>
      <c r="D36" s="124"/>
      <c r="E36" s="109"/>
      <c r="F36" s="109"/>
      <c r="G36" s="109"/>
      <c r="H36" s="109"/>
      <c r="I36" s="109"/>
      <c r="J36" s="109"/>
      <c r="K36" s="109"/>
      <c r="L36" s="109"/>
      <c r="M36" s="109"/>
      <c r="N36" s="109"/>
      <c r="O36" s="110"/>
      <c r="P36" s="102"/>
      <c r="S36" s="87"/>
      <c r="T36" s="87"/>
      <c r="U36" s="86"/>
    </row>
    <row r="37" spans="1:21">
      <c r="A37" s="82"/>
      <c r="B37" s="125" t="s">
        <v>20</v>
      </c>
      <c r="C37" s="82" t="s">
        <v>753</v>
      </c>
      <c r="D37" s="82"/>
      <c r="E37" s="84"/>
      <c r="F37" s="102"/>
      <c r="G37" s="102"/>
      <c r="H37" s="102"/>
      <c r="I37" s="102"/>
      <c r="J37" s="102"/>
      <c r="K37" s="102"/>
      <c r="L37" s="102"/>
      <c r="M37" s="102"/>
      <c r="N37" s="131"/>
      <c r="O37" s="110"/>
      <c r="P37" s="102"/>
      <c r="S37" s="87"/>
      <c r="T37" s="87"/>
      <c r="U37" s="86"/>
    </row>
    <row r="38" spans="1:21" ht="15" customHeight="1">
      <c r="A38" s="82"/>
      <c r="B38" s="119"/>
      <c r="C38" s="132"/>
      <c r="D38" s="281"/>
      <c r="E38" s="282"/>
      <c r="F38" s="282"/>
      <c r="G38" s="282"/>
      <c r="H38" s="282"/>
      <c r="I38" s="282"/>
      <c r="J38" s="282"/>
      <c r="K38" s="282"/>
      <c r="L38" s="282"/>
      <c r="M38" s="282"/>
      <c r="N38" s="283"/>
      <c r="O38" s="121"/>
      <c r="P38" s="122"/>
      <c r="Q38" s="100" t="str">
        <f>IF(U38="NG","その他の具体的な内容を記入してください/","")</f>
        <v/>
      </c>
      <c r="R38" s="105"/>
      <c r="S38" s="70">
        <f>IF(C29&lt;&gt;6,1,"")</f>
        <v>1</v>
      </c>
      <c r="T38" s="46"/>
      <c r="U38" s="47" t="str">
        <f>IF(AND(COUNTIF('問1 【貴社の事業形態】'!B11:B33,"○")&gt;=1,C29=6,D38=""),"NG","OK")</f>
        <v>OK</v>
      </c>
    </row>
    <row r="39" spans="1:21">
      <c r="A39" s="82"/>
      <c r="B39" s="97"/>
      <c r="C39" s="122"/>
      <c r="D39" s="122"/>
      <c r="E39" s="122"/>
      <c r="F39" s="122"/>
      <c r="G39" s="122"/>
      <c r="H39" s="122"/>
      <c r="I39" s="122"/>
      <c r="J39" s="122"/>
      <c r="K39" s="122"/>
      <c r="L39" s="122"/>
      <c r="M39" s="122"/>
      <c r="N39" s="122"/>
      <c r="O39" s="122"/>
      <c r="P39" s="97"/>
      <c r="S39" s="87"/>
      <c r="T39" s="87"/>
      <c r="U39" s="86"/>
    </row>
    <row r="40" spans="1:21" ht="15" customHeight="1">
      <c r="A40" s="82"/>
      <c r="B40" s="95" t="s">
        <v>313</v>
      </c>
      <c r="C40" s="293" t="s">
        <v>631</v>
      </c>
      <c r="D40" s="293"/>
      <c r="E40" s="293"/>
      <c r="F40" s="293"/>
      <c r="G40" s="293"/>
      <c r="H40" s="293"/>
      <c r="I40" s="293"/>
      <c r="J40" s="293"/>
      <c r="K40" s="293"/>
      <c r="L40" s="293"/>
      <c r="M40" s="293"/>
      <c r="N40" s="293"/>
      <c r="O40" s="293"/>
      <c r="P40" s="102"/>
      <c r="S40" s="133" t="str">
        <f>IF(OR(C29=4,C29=5),1,"")</f>
        <v/>
      </c>
      <c r="T40" s="87"/>
      <c r="U40" s="86"/>
    </row>
    <row r="41" spans="1:21" ht="15" customHeight="1">
      <c r="A41" s="82"/>
      <c r="B41" s="95"/>
      <c r="C41" s="404"/>
      <c r="D41" s="404"/>
      <c r="E41" s="404"/>
      <c r="F41" s="404"/>
      <c r="G41" s="404"/>
      <c r="H41" s="404"/>
      <c r="I41" s="404"/>
      <c r="J41" s="404"/>
      <c r="K41" s="404"/>
      <c r="L41" s="404"/>
      <c r="M41" s="404"/>
      <c r="N41" s="293"/>
      <c r="O41" s="293"/>
      <c r="P41" s="102"/>
      <c r="S41" s="87"/>
      <c r="T41" s="87"/>
      <c r="U41" s="86"/>
    </row>
    <row r="42" spans="1:21" ht="15" customHeight="1">
      <c r="A42" s="82"/>
      <c r="B42" s="107"/>
      <c r="C42" s="126"/>
      <c r="D42" s="126"/>
      <c r="E42" s="126"/>
      <c r="F42" s="116"/>
      <c r="G42" s="135"/>
      <c r="H42" s="136"/>
      <c r="I42" s="452" t="s">
        <v>314</v>
      </c>
      <c r="J42" s="508"/>
      <c r="K42" s="509"/>
      <c r="L42" s="452" t="s">
        <v>90</v>
      </c>
      <c r="M42" s="508"/>
      <c r="N42" s="509"/>
      <c r="O42" s="137"/>
      <c r="P42" s="138"/>
      <c r="S42" s="87"/>
      <c r="T42" s="87"/>
      <c r="U42" s="86"/>
    </row>
    <row r="43" spans="1:21" ht="15" customHeight="1">
      <c r="A43" s="82"/>
      <c r="B43" s="139"/>
      <c r="C43" s="129"/>
      <c r="D43" s="129"/>
      <c r="E43" s="129"/>
      <c r="F43" s="140"/>
      <c r="G43" s="141"/>
      <c r="H43" s="142"/>
      <c r="I43" s="510"/>
      <c r="J43" s="511"/>
      <c r="K43" s="512"/>
      <c r="L43" s="510"/>
      <c r="M43" s="511"/>
      <c r="N43" s="512"/>
      <c r="O43" s="53"/>
      <c r="P43" s="138"/>
      <c r="Q43" s="100" t="str">
        <f>IF(U43="NG","いずれかを選択してください/","")</f>
        <v/>
      </c>
      <c r="R43" s="105"/>
      <c r="S43" s="46"/>
      <c r="T43" s="46"/>
      <c r="U43" s="47" t="str">
        <f>IF(AND(COUNTIF('問1 【貴社の事業形態】'!B11:B33,"○")&gt;=1,COUNTIF(I44:K47,"○")=0),"NG","OK")</f>
        <v>OK</v>
      </c>
    </row>
    <row r="44" spans="1:21" ht="15" customHeight="1">
      <c r="A44" s="82"/>
      <c r="B44" s="111" t="s">
        <v>7</v>
      </c>
      <c r="C44" s="114" t="s">
        <v>300</v>
      </c>
      <c r="D44" s="143"/>
      <c r="E44" s="143"/>
      <c r="F44" s="143"/>
      <c r="G44" s="143"/>
      <c r="H44" s="143"/>
      <c r="I44" s="513"/>
      <c r="J44" s="514"/>
      <c r="K44" s="515"/>
      <c r="L44" s="513"/>
      <c r="M44" s="514"/>
      <c r="N44" s="515"/>
      <c r="O44" s="103"/>
      <c r="P44" s="144"/>
      <c r="R44" s="105"/>
      <c r="S44" s="46"/>
      <c r="T44" s="46"/>
      <c r="U44" s="47"/>
    </row>
    <row r="45" spans="1:21" ht="15" customHeight="1">
      <c r="A45" s="82"/>
      <c r="B45" s="111" t="s">
        <v>8</v>
      </c>
      <c r="C45" s="114" t="s">
        <v>301</v>
      </c>
      <c r="D45" s="81"/>
      <c r="E45" s="81"/>
      <c r="F45" s="81"/>
      <c r="G45" s="81"/>
      <c r="H45" s="81"/>
      <c r="I45" s="513"/>
      <c r="J45" s="514"/>
      <c r="K45" s="515"/>
      <c r="L45" s="513"/>
      <c r="M45" s="514"/>
      <c r="N45" s="515"/>
      <c r="O45" s="103"/>
      <c r="P45" s="144"/>
      <c r="S45" s="87"/>
      <c r="T45" s="87"/>
      <c r="U45" s="86"/>
    </row>
    <row r="46" spans="1:21" ht="15" customHeight="1">
      <c r="A46" s="82"/>
      <c r="B46" s="111" t="s">
        <v>9</v>
      </c>
      <c r="C46" s="114" t="s">
        <v>302</v>
      </c>
      <c r="D46" s="145"/>
      <c r="E46" s="145"/>
      <c r="F46" s="145"/>
      <c r="G46" s="145"/>
      <c r="H46" s="145"/>
      <c r="I46" s="513"/>
      <c r="J46" s="514"/>
      <c r="K46" s="515"/>
      <c r="L46" s="513"/>
      <c r="M46" s="514"/>
      <c r="N46" s="515"/>
      <c r="O46" s="103"/>
      <c r="P46" s="144"/>
      <c r="S46" s="87"/>
      <c r="T46" s="87"/>
      <c r="U46" s="86"/>
    </row>
    <row r="47" spans="1:21" ht="15" customHeight="1">
      <c r="A47" s="82"/>
      <c r="B47" s="111" t="s">
        <v>10</v>
      </c>
      <c r="C47" s="114" t="s">
        <v>303</v>
      </c>
      <c r="D47" s="146"/>
      <c r="E47" s="146"/>
      <c r="F47" s="81"/>
      <c r="G47" s="81"/>
      <c r="H47" s="81"/>
      <c r="I47" s="513"/>
      <c r="J47" s="514"/>
      <c r="K47" s="515"/>
      <c r="L47" s="513"/>
      <c r="M47" s="514"/>
      <c r="N47" s="515"/>
      <c r="O47" s="103"/>
      <c r="P47" s="144"/>
      <c r="S47" s="87"/>
      <c r="T47" s="87"/>
      <c r="U47" s="86"/>
    </row>
    <row r="48" spans="1:21">
      <c r="A48" s="82"/>
      <c r="B48" s="95"/>
      <c r="C48" s="103"/>
      <c r="D48" s="103"/>
      <c r="E48" s="103"/>
      <c r="F48" s="103"/>
      <c r="G48" s="103"/>
      <c r="H48" s="103"/>
      <c r="I48" s="103"/>
      <c r="J48" s="103"/>
      <c r="K48" s="103"/>
      <c r="L48" s="103"/>
      <c r="M48" s="103"/>
      <c r="N48" s="103"/>
      <c r="O48" s="103"/>
      <c r="P48" s="103"/>
      <c r="S48" s="87"/>
      <c r="T48" s="87"/>
      <c r="U48" s="86"/>
    </row>
    <row r="49" spans="1:21">
      <c r="A49" s="84"/>
      <c r="B49" s="89" t="s">
        <v>824</v>
      </c>
      <c r="P49" s="84"/>
      <c r="S49" s="87"/>
      <c r="T49" s="87"/>
      <c r="U49" s="86"/>
    </row>
    <row r="50" spans="1:21">
      <c r="S50" s="87"/>
      <c r="T50" s="87"/>
      <c r="U50" s="86"/>
    </row>
    <row r="51" spans="1:21">
      <c r="B51" s="147" t="s">
        <v>5</v>
      </c>
      <c r="S51" s="87"/>
      <c r="T51" s="87"/>
      <c r="U51" s="86"/>
    </row>
    <row r="52" spans="1:21">
      <c r="B52" s="147"/>
      <c r="S52" s="87"/>
      <c r="T52" s="87"/>
      <c r="U52" s="86"/>
    </row>
    <row r="53" spans="1:21">
      <c r="B53" s="147"/>
      <c r="S53" s="87"/>
      <c r="T53" s="87"/>
      <c r="U53" s="86"/>
    </row>
    <row r="54" spans="1:21">
      <c r="S54" s="87"/>
      <c r="T54" s="87"/>
      <c r="U54" s="86"/>
    </row>
    <row r="55" spans="1:21">
      <c r="S55" s="87"/>
      <c r="T55" s="87"/>
      <c r="U55" s="86"/>
    </row>
    <row r="56" spans="1:21">
      <c r="S56" s="87"/>
      <c r="T56" s="87"/>
      <c r="U56" s="86"/>
    </row>
    <row r="57" spans="1:21" hidden="1">
      <c r="S57" s="87"/>
      <c r="T57" s="87"/>
      <c r="U57" s="86"/>
    </row>
    <row r="58" spans="1:21" hidden="1">
      <c r="S58" s="87"/>
      <c r="T58" s="87"/>
      <c r="U58" s="86"/>
    </row>
    <row r="59" spans="1:21" hidden="1">
      <c r="S59" s="87"/>
      <c r="T59" s="87"/>
      <c r="U59" s="86"/>
    </row>
    <row r="60" spans="1:21" hidden="1">
      <c r="S60" s="87"/>
      <c r="T60" s="87"/>
      <c r="U60" s="86"/>
    </row>
    <row r="61" spans="1:21" hidden="1">
      <c r="S61" s="87"/>
      <c r="T61" s="87"/>
      <c r="U61" s="86"/>
    </row>
    <row r="62" spans="1:21" hidden="1">
      <c r="S62" s="87"/>
      <c r="T62" s="87"/>
      <c r="U62" s="86"/>
    </row>
    <row r="63" spans="1:21" hidden="1">
      <c r="S63" s="87"/>
      <c r="T63" s="87"/>
      <c r="U63" s="86"/>
    </row>
    <row r="64" spans="1:21" hidden="1">
      <c r="S64" s="87"/>
      <c r="T64" s="87"/>
      <c r="U64" s="86"/>
    </row>
    <row r="65" spans="19:21" hidden="1">
      <c r="S65" s="87"/>
      <c r="T65" s="87"/>
      <c r="U65" s="86"/>
    </row>
    <row r="66" spans="19:21" hidden="1">
      <c r="S66" s="87"/>
      <c r="T66" s="87"/>
      <c r="U66" s="86"/>
    </row>
    <row r="67" spans="19:21" hidden="1">
      <c r="S67" s="87"/>
      <c r="T67" s="87"/>
      <c r="U67" s="86"/>
    </row>
    <row r="68" spans="19:21" hidden="1">
      <c r="S68" s="87"/>
      <c r="T68" s="87"/>
      <c r="U68" s="86"/>
    </row>
    <row r="69" spans="19:21" hidden="1">
      <c r="S69" s="87"/>
      <c r="T69" s="87"/>
      <c r="U69" s="86"/>
    </row>
    <row r="70" spans="19:21" hidden="1">
      <c r="S70" s="87"/>
      <c r="T70" s="87"/>
      <c r="U70" s="86"/>
    </row>
    <row r="71" spans="19:21" hidden="1">
      <c r="S71" s="87"/>
      <c r="T71" s="87"/>
      <c r="U71" s="86"/>
    </row>
    <row r="72" spans="19:21" hidden="1">
      <c r="S72" s="87"/>
      <c r="T72" s="87"/>
      <c r="U72" s="86"/>
    </row>
    <row r="73" spans="19:21" hidden="1">
      <c r="S73" s="87"/>
      <c r="T73" s="87"/>
      <c r="U73" s="86"/>
    </row>
    <row r="74" spans="19:21" hidden="1">
      <c r="S74" s="87"/>
      <c r="T74" s="87"/>
      <c r="U74" s="86"/>
    </row>
    <row r="75" spans="19:21" hidden="1">
      <c r="S75" s="87"/>
      <c r="T75" s="87"/>
      <c r="U75" s="86"/>
    </row>
    <row r="76" spans="19:21" hidden="1">
      <c r="S76" s="87"/>
      <c r="T76" s="87"/>
      <c r="U76" s="86"/>
    </row>
    <row r="77" spans="19:21" hidden="1">
      <c r="S77" s="87"/>
      <c r="T77" s="87"/>
      <c r="U77" s="86"/>
    </row>
  </sheetData>
  <sheetProtection algorithmName="SHA-512" hashValue="vRcW3+Axr4Ti228fpFM+Vv+36USda1G92Ae0YKY5Hom21/+2ViM08wQtnADe/5EBz/ZjKmzlfL27c3LeeuLLhw==" saltValue="KI0LGJnHjwUBA4+1IxFN2Q==" spinCount="100000" sheet="1" objects="1" scenarios="1"/>
  <mergeCells count="21">
    <mergeCell ref="I47:K47"/>
    <mergeCell ref="L44:N44"/>
    <mergeCell ref="L45:N45"/>
    <mergeCell ref="L46:N46"/>
    <mergeCell ref="L47:N47"/>
    <mergeCell ref="I42:K43"/>
    <mergeCell ref="L42:N43"/>
    <mergeCell ref="I44:K44"/>
    <mergeCell ref="I45:K45"/>
    <mergeCell ref="I46:K46"/>
    <mergeCell ref="B20:B21"/>
    <mergeCell ref="C4:O5"/>
    <mergeCell ref="C10:O11"/>
    <mergeCell ref="C23:O28"/>
    <mergeCell ref="C40:O41"/>
    <mergeCell ref="D38:N38"/>
    <mergeCell ref="E21:N21"/>
    <mergeCell ref="B31:B32"/>
    <mergeCell ref="C31:N32"/>
    <mergeCell ref="B33:B34"/>
    <mergeCell ref="C33:N34"/>
  </mergeCells>
  <phoneticPr fontId="2"/>
  <conditionalFormatting sqref="A1:P56">
    <cfRule type="expression" dxfId="2" priority="1">
      <formula>$S$3=1</formula>
    </cfRule>
  </conditionalFormatting>
  <dataValidations count="3">
    <dataValidation type="list" allowBlank="1" showInputMessage="1" showErrorMessage="1" sqref="C6" xr:uid="{CAC81A1F-1F3A-4683-B725-8CE3A6E54F6D}">
      <formula1>"1,2"</formula1>
    </dataValidation>
    <dataValidation type="list" allowBlank="1" showInputMessage="1" showErrorMessage="1" sqref="B13:B20 I44:I47 L44:L47" xr:uid="{D47BFE73-112E-47B9-AD32-A1DAEF4C2FC5}">
      <formula1>"○,　"</formula1>
    </dataValidation>
    <dataValidation type="list" allowBlank="1" showInputMessage="1" showErrorMessage="1" sqref="C29" xr:uid="{A20893EE-E323-4100-964F-EB9C418114DD}">
      <formula1>"1,2,3,4,5,6"</formula1>
    </dataValidation>
  </dataValidations>
  <hyperlinks>
    <hyperlink ref="B51" location="基本情報!A1" display="⇒基本情報へ戻る" xr:uid="{23DF4C36-FAA6-46CE-B5EC-6E1AF5478CC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CAA2-8BE8-4833-9F17-2AC0B94DCCA8}">
  <sheetPr>
    <pageSetUpPr fitToPage="1"/>
  </sheetPr>
  <dimension ref="A1:G73"/>
  <sheetViews>
    <sheetView workbookViewId="0"/>
  </sheetViews>
  <sheetFormatPr defaultColWidth="0" defaultRowHeight="0" customHeight="1" zeroHeight="1"/>
  <cols>
    <col min="1" max="1" width="2.625" style="34" customWidth="1"/>
    <col min="2" max="2" width="9.25" style="34" customWidth="1"/>
    <col min="3" max="3" width="16.25" style="34" customWidth="1"/>
    <col min="4" max="4" width="8.625" style="39" customWidth="1"/>
    <col min="5" max="5" width="52.625" style="34" customWidth="1"/>
    <col min="6" max="6" width="38.125" style="34" customWidth="1"/>
    <col min="7" max="7" width="2.625" style="34" customWidth="1"/>
    <col min="8" max="16384" width="8.625" style="34" hidden="1"/>
  </cols>
  <sheetData>
    <row r="1" spans="1:7" ht="32.65" customHeight="1">
      <c r="A1" s="237"/>
      <c r="B1" s="238" t="s">
        <v>99</v>
      </c>
      <c r="C1" s="237"/>
      <c r="D1" s="239"/>
      <c r="E1" s="237"/>
      <c r="F1" s="237"/>
      <c r="G1" s="237"/>
    </row>
    <row r="2" spans="1:7" ht="76.5" customHeight="1">
      <c r="A2" s="240"/>
      <c r="B2" s="255" t="s">
        <v>100</v>
      </c>
      <c r="C2" s="255"/>
      <c r="D2" s="255"/>
      <c r="E2" s="255"/>
      <c r="F2" s="255"/>
      <c r="G2" s="240"/>
    </row>
    <row r="3" spans="1:7" ht="11.1" customHeight="1">
      <c r="A3" s="240"/>
      <c r="B3" s="240"/>
      <c r="C3" s="240"/>
      <c r="D3" s="241"/>
      <c r="E3" s="240"/>
      <c r="F3" s="240"/>
      <c r="G3" s="240"/>
    </row>
    <row r="4" spans="1:7" ht="22.15" customHeight="1">
      <c r="A4" s="240"/>
      <c r="B4" s="256" t="s">
        <v>17</v>
      </c>
      <c r="C4" s="257"/>
      <c r="D4" s="242" t="s">
        <v>101</v>
      </c>
      <c r="E4" s="242" t="s">
        <v>102</v>
      </c>
      <c r="F4" s="242" t="s">
        <v>103</v>
      </c>
      <c r="G4" s="240"/>
    </row>
    <row r="5" spans="1:7" ht="45" customHeight="1">
      <c r="A5" s="240"/>
      <c r="B5" s="258" t="s">
        <v>633</v>
      </c>
      <c r="C5" s="258"/>
      <c r="D5" s="243" t="str">
        <f>IF(E5="","OK","NG")</f>
        <v>NG</v>
      </c>
      <c r="E5" s="244" t="str">
        <f>_xlfn.CONCAT(基本情報!H7:H16)</f>
        <v>貴会社名 / 事業所名を記入してください御担当部署を記入してください御担当者名を記入してください電話番号を記入してくださいメールアドレスを記入してください</v>
      </c>
      <c r="F5" s="36"/>
      <c r="G5" s="240"/>
    </row>
    <row r="6" spans="1:7" ht="112.9" customHeight="1">
      <c r="A6" s="240"/>
      <c r="B6" s="249" t="s">
        <v>634</v>
      </c>
      <c r="C6" s="250"/>
      <c r="D6" s="243" t="str">
        <f t="shared" ref="D6:D47" si="0">IF(E6="","OK","NG")</f>
        <v>NG</v>
      </c>
      <c r="E6" s="245" t="str">
        <f>_xlfn.CONCAT('問1 【貴社の事業形態】'!Q9:Q33)</f>
        <v>「太陽光パネルの取り外しに関する経験」をいずれか一つ以上選択してください/「廃棄・リサイクルプロセスに関する経験」をいずれか一つ以上選択してください/</v>
      </c>
      <c r="F6" s="37"/>
      <c r="G6" s="240"/>
    </row>
    <row r="7" spans="1:7" ht="40.15" customHeight="1">
      <c r="A7" s="240"/>
      <c r="B7" s="249" t="s">
        <v>635</v>
      </c>
      <c r="C7" s="250"/>
      <c r="D7" s="243" t="str">
        <f t="shared" si="0"/>
        <v>OK</v>
      </c>
      <c r="E7" s="245" t="str">
        <f>_xlfn.CONCAT(問2【取り外し全般】!Q5:Q10)</f>
        <v/>
      </c>
      <c r="F7" s="36"/>
      <c r="G7" s="240"/>
    </row>
    <row r="8" spans="1:7" ht="80.099999999999994" customHeight="1">
      <c r="A8" s="240"/>
      <c r="B8" s="249" t="s">
        <v>768</v>
      </c>
      <c r="C8" s="250"/>
      <c r="D8" s="243" t="str">
        <f t="shared" si="0"/>
        <v>OK</v>
      </c>
      <c r="E8" s="245" t="str">
        <f>_xlfn.CONCAT(問2【取り外し全般】!Q11:Q30)</f>
        <v/>
      </c>
      <c r="F8" s="36"/>
      <c r="G8" s="240"/>
    </row>
    <row r="9" spans="1:7" ht="40.15" customHeight="1">
      <c r="A9" s="240"/>
      <c r="B9" s="249" t="s">
        <v>637</v>
      </c>
      <c r="C9" s="250"/>
      <c r="D9" s="243" t="str">
        <f t="shared" si="0"/>
        <v>OK</v>
      </c>
      <c r="E9" s="245" t="str">
        <f>_xlfn.CONCAT(問2【取り外し全般】!Q31:Q69)</f>
        <v/>
      </c>
      <c r="F9" s="36"/>
      <c r="G9" s="240"/>
    </row>
    <row r="10" spans="1:7" ht="39.75" customHeight="1">
      <c r="A10" s="240"/>
      <c r="B10" s="249" t="s">
        <v>638</v>
      </c>
      <c r="C10" s="250"/>
      <c r="D10" s="243" t="str">
        <f t="shared" si="0"/>
        <v>OK</v>
      </c>
      <c r="E10" s="245" t="str">
        <f>_xlfn.CONCAT(問2【取り外し全般】!Q70:Q81)</f>
        <v/>
      </c>
      <c r="F10" s="36"/>
      <c r="G10" s="240"/>
    </row>
    <row r="11" spans="1:7" ht="40.15" customHeight="1">
      <c r="A11" s="240"/>
      <c r="B11" s="249" t="s">
        <v>639</v>
      </c>
      <c r="C11" s="250"/>
      <c r="D11" s="243" t="str">
        <f t="shared" si="0"/>
        <v>OK</v>
      </c>
      <c r="E11" s="245" t="str">
        <f>_xlfn.CONCAT(問2【取り外し全般】!Q82:Q89)</f>
        <v/>
      </c>
      <c r="F11" s="36"/>
      <c r="G11" s="240"/>
    </row>
    <row r="12" spans="1:7" ht="40.15" customHeight="1">
      <c r="A12" s="240"/>
      <c r="B12" s="249" t="s">
        <v>640</v>
      </c>
      <c r="C12" s="250"/>
      <c r="D12" s="243" t="str">
        <f t="shared" si="0"/>
        <v>OK</v>
      </c>
      <c r="E12" s="245" t="str">
        <f>_xlfn.CONCAT(問2【取り外し全般】!Q90:Q108)</f>
        <v/>
      </c>
      <c r="F12" s="36"/>
      <c r="G12" s="240"/>
    </row>
    <row r="13" spans="1:7" ht="40.15" customHeight="1">
      <c r="A13" s="240"/>
      <c r="B13" s="249" t="s">
        <v>641</v>
      </c>
      <c r="C13" s="250"/>
      <c r="D13" s="243" t="str">
        <f t="shared" si="0"/>
        <v>OK</v>
      </c>
      <c r="E13" s="245" t="str">
        <f>_xlfn.CONCAT(問2【取り外し全般】!Q109:Q113)</f>
        <v/>
      </c>
      <c r="F13" s="36"/>
      <c r="G13" s="240"/>
    </row>
    <row r="14" spans="1:7" ht="40.15" customHeight="1">
      <c r="A14" s="240"/>
      <c r="B14" s="249" t="s">
        <v>642</v>
      </c>
      <c r="C14" s="250"/>
      <c r="D14" s="243" t="str">
        <f t="shared" si="0"/>
        <v>OK</v>
      </c>
      <c r="E14" s="245" t="str">
        <f>_xlfn.CONCAT(問2【取り外し全般】!Q114:Q122)</f>
        <v/>
      </c>
      <c r="F14" s="36"/>
      <c r="G14" s="240"/>
    </row>
    <row r="15" spans="1:7" ht="40.15" customHeight="1">
      <c r="A15" s="240"/>
      <c r="B15" s="249" t="s">
        <v>643</v>
      </c>
      <c r="C15" s="250"/>
      <c r="D15" s="243" t="str">
        <f t="shared" si="0"/>
        <v>OK</v>
      </c>
      <c r="E15" s="246" t="str">
        <f>_xlfn.CONCAT(問2【取り外し全般】!Q123:Q136)</f>
        <v/>
      </c>
      <c r="F15" s="36"/>
      <c r="G15" s="240"/>
    </row>
    <row r="16" spans="1:7" ht="40.15" customHeight="1">
      <c r="A16" s="240"/>
      <c r="B16" s="249" t="s">
        <v>644</v>
      </c>
      <c r="C16" s="250"/>
      <c r="D16" s="243" t="str">
        <f t="shared" si="0"/>
        <v>OK</v>
      </c>
      <c r="E16" s="246" t="str">
        <f>_xlfn.CONCAT(問2【取り外し全般】!Q137:Q148)</f>
        <v/>
      </c>
      <c r="F16" s="36"/>
      <c r="G16" s="240"/>
    </row>
    <row r="17" spans="1:7" ht="40.15" customHeight="1">
      <c r="A17" s="240"/>
      <c r="B17" s="249" t="s">
        <v>645</v>
      </c>
      <c r="C17" s="250"/>
      <c r="D17" s="243" t="str">
        <f t="shared" si="0"/>
        <v>OK</v>
      </c>
      <c r="E17" s="246" t="str">
        <f>_xlfn.CONCAT(問2【取り外し全般】!Q149:Q160)</f>
        <v/>
      </c>
      <c r="F17" s="36"/>
      <c r="G17" s="240"/>
    </row>
    <row r="18" spans="1:7" ht="40.15" customHeight="1">
      <c r="A18" s="240"/>
      <c r="B18" s="249" t="s">
        <v>646</v>
      </c>
      <c r="C18" s="250"/>
      <c r="D18" s="243" t="str">
        <f t="shared" si="0"/>
        <v>OK</v>
      </c>
      <c r="E18" s="246" t="str">
        <f>_xlfn.CONCAT(問2【取り外し全般】!Q161:Q171)</f>
        <v/>
      </c>
      <c r="F18" s="36"/>
      <c r="G18" s="240"/>
    </row>
    <row r="19" spans="1:7" ht="40.15" customHeight="1">
      <c r="A19" s="240"/>
      <c r="B19" s="249" t="s">
        <v>647</v>
      </c>
      <c r="C19" s="250"/>
      <c r="D19" s="243" t="str">
        <f t="shared" si="0"/>
        <v>OK</v>
      </c>
      <c r="E19" s="247" t="str">
        <f>_xlfn.CONCAT('問3【廃棄関係】～問5【リユース・リサイクル】'!Q5:Q16)</f>
        <v/>
      </c>
      <c r="F19" s="36"/>
      <c r="G19" s="240"/>
    </row>
    <row r="20" spans="1:7" ht="80.45" customHeight="1">
      <c r="A20" s="240"/>
      <c r="B20" s="249" t="s">
        <v>648</v>
      </c>
      <c r="C20" s="250"/>
      <c r="D20" s="243" t="str">
        <f t="shared" si="0"/>
        <v>OK</v>
      </c>
      <c r="E20" s="247" t="str">
        <f>_xlfn.CONCAT('問3【廃棄関係】～問5【リユース・リサイクル】'!Q17:Q29)</f>
        <v/>
      </c>
      <c r="F20" s="36"/>
      <c r="G20" s="240"/>
    </row>
    <row r="21" spans="1:7" ht="80.45" customHeight="1">
      <c r="A21" s="240"/>
      <c r="B21" s="251" t="s">
        <v>649</v>
      </c>
      <c r="C21" s="252"/>
      <c r="D21" s="243" t="str">
        <f t="shared" si="0"/>
        <v>OK</v>
      </c>
      <c r="E21" s="247" t="str">
        <f>_xlfn.CONCAT('問3【廃棄関係】～問5【リユース・リサイクル】'!Q30:Q43)</f>
        <v/>
      </c>
      <c r="F21" s="37"/>
      <c r="G21" s="240"/>
    </row>
    <row r="22" spans="1:7" ht="80.45" customHeight="1">
      <c r="A22" s="240"/>
      <c r="B22" s="249" t="s">
        <v>421</v>
      </c>
      <c r="C22" s="250"/>
      <c r="D22" s="243" t="str">
        <f t="shared" si="0"/>
        <v>OK</v>
      </c>
      <c r="E22" s="247" t="str">
        <f>_xlfn.CONCAT('問3【廃棄関係】～問5【リユース・リサイクル】'!Q44:Q56)</f>
        <v/>
      </c>
      <c r="F22" s="37"/>
      <c r="G22" s="240"/>
    </row>
    <row r="23" spans="1:7" ht="80.45" customHeight="1">
      <c r="A23" s="240"/>
      <c r="B23" s="249" t="s">
        <v>422</v>
      </c>
      <c r="C23" s="250"/>
      <c r="D23" s="243" t="str">
        <f t="shared" si="0"/>
        <v>OK</v>
      </c>
      <c r="E23" s="247" t="str">
        <f>_xlfn.CONCAT('問3【廃棄関係】～問5【リユース・リサイクル】'!Q59:Q73)</f>
        <v/>
      </c>
      <c r="F23" s="37"/>
      <c r="G23" s="240"/>
    </row>
    <row r="24" spans="1:7" ht="80.45" customHeight="1">
      <c r="A24" s="240"/>
      <c r="B24" s="249" t="s">
        <v>442</v>
      </c>
      <c r="C24" s="250"/>
      <c r="D24" s="243" t="str">
        <f t="shared" si="0"/>
        <v>OK</v>
      </c>
      <c r="E24" s="247" t="str">
        <f>_xlfn.CONCAT('問3【廃棄関係】～問5【リユース・リサイクル】'!Q78:Q104)</f>
        <v/>
      </c>
      <c r="F24" s="37"/>
      <c r="G24" s="240"/>
    </row>
    <row r="25" spans="1:7" ht="80.45" customHeight="1">
      <c r="A25" s="240"/>
      <c r="B25" s="249" t="s">
        <v>448</v>
      </c>
      <c r="C25" s="250"/>
      <c r="D25" s="243" t="str">
        <f t="shared" si="0"/>
        <v>OK</v>
      </c>
      <c r="E25" s="247" t="str">
        <f>_xlfn.CONCAT('問3【廃棄関係】～問5【リユース・リサイクル】'!Q105:Q151)</f>
        <v/>
      </c>
      <c r="F25" s="37"/>
      <c r="G25" s="240"/>
    </row>
    <row r="26" spans="1:7" ht="80.45" customHeight="1">
      <c r="A26" s="240"/>
      <c r="B26" s="249" t="s">
        <v>455</v>
      </c>
      <c r="C26" s="250"/>
      <c r="D26" s="243" t="str">
        <f t="shared" si="0"/>
        <v>OK</v>
      </c>
      <c r="E26" s="247" t="str">
        <f>_xlfn.CONCAT('問3【廃棄関係】～問5【リユース・リサイクル】'!Q152:Q163)</f>
        <v/>
      </c>
      <c r="F26" s="37"/>
      <c r="G26" s="240"/>
    </row>
    <row r="27" spans="1:7" ht="80.45" customHeight="1">
      <c r="A27" s="240"/>
      <c r="B27" s="249" t="s">
        <v>461</v>
      </c>
      <c r="C27" s="250"/>
      <c r="D27" s="243" t="str">
        <f t="shared" si="0"/>
        <v>OK</v>
      </c>
      <c r="E27" s="247" t="str">
        <f>_xlfn.CONCAT('問3【廃棄関係】～問5【リユース・リサイクル】'!Q164:Q190)</f>
        <v/>
      </c>
      <c r="F27" s="37"/>
      <c r="G27" s="240"/>
    </row>
    <row r="28" spans="1:7" ht="80.45" customHeight="1">
      <c r="A28" s="240"/>
      <c r="B28" s="249" t="s">
        <v>473</v>
      </c>
      <c r="C28" s="250"/>
      <c r="D28" s="243" t="str">
        <f t="shared" si="0"/>
        <v>OK</v>
      </c>
      <c r="E28" s="247" t="str">
        <f>_xlfn.CONCAT('問3【廃棄関係】～問5【リユース・リサイクル】'!Q191:Q210)</f>
        <v/>
      </c>
      <c r="F28" s="37"/>
      <c r="G28" s="240"/>
    </row>
    <row r="29" spans="1:7" ht="80.45" customHeight="1">
      <c r="A29" s="240"/>
      <c r="B29" s="249" t="s">
        <v>475</v>
      </c>
      <c r="C29" s="250"/>
      <c r="D29" s="243" t="str">
        <f t="shared" si="0"/>
        <v>OK</v>
      </c>
      <c r="E29" s="247" t="str">
        <f>_xlfn.CONCAT('問3【廃棄関係】～問5【リユース・リサイクル】'!Q208:Q274)</f>
        <v/>
      </c>
      <c r="F29" s="37"/>
      <c r="G29" s="240"/>
    </row>
    <row r="30" spans="1:7" ht="80.45" customHeight="1">
      <c r="A30" s="240"/>
      <c r="B30" s="249" t="s">
        <v>485</v>
      </c>
      <c r="C30" s="250"/>
      <c r="D30" s="243" t="str">
        <f t="shared" si="0"/>
        <v>OK</v>
      </c>
      <c r="E30" s="247" t="str">
        <f>_xlfn.CONCAT('問3【廃棄関係】～問5【リユース・リサイクル】'!Q279:Q284)</f>
        <v/>
      </c>
      <c r="F30" s="37"/>
      <c r="G30" s="240"/>
    </row>
    <row r="31" spans="1:7" ht="80.45" customHeight="1">
      <c r="A31" s="240"/>
      <c r="B31" s="249" t="s">
        <v>659</v>
      </c>
      <c r="C31" s="250"/>
      <c r="D31" s="243" t="str">
        <f t="shared" si="0"/>
        <v>OK</v>
      </c>
      <c r="E31" s="247" t="str">
        <f>_xlfn.CONCAT('問3【廃棄関係】～問5【リユース・リサイクル】'!Q285:Q294)</f>
        <v/>
      </c>
      <c r="F31" s="37"/>
      <c r="G31" s="240"/>
    </row>
    <row r="32" spans="1:7" ht="80.45" customHeight="1">
      <c r="A32" s="240"/>
      <c r="B32" s="249" t="s">
        <v>661</v>
      </c>
      <c r="C32" s="250"/>
      <c r="D32" s="243" t="str">
        <f t="shared" si="0"/>
        <v>OK</v>
      </c>
      <c r="E32" s="247" t="str">
        <f>_xlfn.CONCAT('問3【廃棄関係】～問5【リユース・リサイクル】'!Q295:Q311)</f>
        <v/>
      </c>
      <c r="F32" s="37"/>
      <c r="G32" s="240"/>
    </row>
    <row r="33" spans="1:7" ht="80.45" customHeight="1">
      <c r="A33" s="240"/>
      <c r="B33" s="249" t="s">
        <v>663</v>
      </c>
      <c r="C33" s="250"/>
      <c r="D33" s="243" t="str">
        <f t="shared" si="0"/>
        <v>OK</v>
      </c>
      <c r="E33" s="247" t="str">
        <f>_xlfn.CONCAT('問3【廃棄関係】～問5【リユース・リサイクル】'!Q312:Q315)</f>
        <v/>
      </c>
      <c r="F33" s="37"/>
      <c r="G33" s="240"/>
    </row>
    <row r="34" spans="1:7" ht="80.45" customHeight="1">
      <c r="A34" s="240"/>
      <c r="B34" s="249" t="s">
        <v>665</v>
      </c>
      <c r="C34" s="250"/>
      <c r="D34" s="243" t="str">
        <f t="shared" si="0"/>
        <v>OK</v>
      </c>
      <c r="E34" s="247" t="str">
        <f>_xlfn.CONCAT('問3【廃棄関係】～問5【リユース・リサイクル】'!Q316:Q325)</f>
        <v/>
      </c>
      <c r="F34" s="37"/>
      <c r="G34" s="240"/>
    </row>
    <row r="35" spans="1:7" ht="80.45" customHeight="1">
      <c r="A35" s="240"/>
      <c r="B35" s="249" t="s">
        <v>667</v>
      </c>
      <c r="C35" s="250"/>
      <c r="D35" s="243" t="str">
        <f t="shared" si="0"/>
        <v>OK</v>
      </c>
      <c r="E35" s="247" t="str">
        <f>_xlfn.CONCAT('問3【廃棄関係】～問5【リユース・リサイクル】'!Q326:Q334)</f>
        <v/>
      </c>
      <c r="F35" s="37"/>
      <c r="G35" s="240"/>
    </row>
    <row r="36" spans="1:7" ht="80.45" customHeight="1">
      <c r="A36" s="240"/>
      <c r="B36" s="249" t="s">
        <v>669</v>
      </c>
      <c r="C36" s="250"/>
      <c r="D36" s="243" t="str">
        <f t="shared" si="0"/>
        <v>OK</v>
      </c>
      <c r="E36" s="247" t="str">
        <f>_xlfn.CONCAT('問3【廃棄関係】～問5【リユース・リサイクル】'!Q335:Q348)</f>
        <v/>
      </c>
      <c r="F36" s="37"/>
      <c r="G36" s="240"/>
    </row>
    <row r="37" spans="1:7" ht="80.45" customHeight="1">
      <c r="A37" s="240"/>
      <c r="B37" s="249" t="s">
        <v>671</v>
      </c>
      <c r="C37" s="250"/>
      <c r="D37" s="243" t="str">
        <f t="shared" si="0"/>
        <v>OK</v>
      </c>
      <c r="E37" s="247" t="str">
        <f>_xlfn.CONCAT('問3【廃棄関係】～問5【リユース・リサイクル】'!Q349:Q363)</f>
        <v/>
      </c>
      <c r="F37" s="37"/>
      <c r="G37" s="240"/>
    </row>
    <row r="38" spans="1:7" ht="80.45" customHeight="1">
      <c r="A38" s="240"/>
      <c r="B38" s="249" t="s">
        <v>673</v>
      </c>
      <c r="C38" s="250"/>
      <c r="D38" s="243" t="str">
        <f t="shared" si="0"/>
        <v>OK</v>
      </c>
      <c r="E38" s="247" t="str">
        <f>_xlfn.CONCAT('問3【廃棄関係】～問5【リユース・リサイクル】'!Q364:Q380)</f>
        <v/>
      </c>
      <c r="F38" s="37"/>
      <c r="G38" s="240"/>
    </row>
    <row r="39" spans="1:7" ht="80.45" customHeight="1">
      <c r="A39" s="240"/>
      <c r="B39" s="249" t="s">
        <v>531</v>
      </c>
      <c r="C39" s="250"/>
      <c r="D39" s="243" t="str">
        <f t="shared" si="0"/>
        <v>OK</v>
      </c>
      <c r="E39" s="247" t="str">
        <f>_xlfn.CONCAT('問3【廃棄関係】～問5【リユース・リサイクル】'!Q381:Q390)</f>
        <v/>
      </c>
      <c r="F39" s="37"/>
      <c r="G39" s="240"/>
    </row>
    <row r="40" spans="1:7" ht="80.45" customHeight="1">
      <c r="A40" s="240"/>
      <c r="B40" s="249" t="s">
        <v>532</v>
      </c>
      <c r="C40" s="250"/>
      <c r="D40" s="243" t="str">
        <f t="shared" si="0"/>
        <v>OK</v>
      </c>
      <c r="E40" s="247" t="str">
        <f>_xlfn.CONCAT('問3【廃棄関係】～問5【リユース・リサイクル】'!Q391:Q399)</f>
        <v/>
      </c>
      <c r="F40" s="37"/>
      <c r="G40" s="240"/>
    </row>
    <row r="41" spans="1:7" ht="80.45" customHeight="1">
      <c r="A41" s="240"/>
      <c r="B41" s="249" t="s">
        <v>533</v>
      </c>
      <c r="C41" s="250"/>
      <c r="D41" s="243" t="str">
        <f t="shared" si="0"/>
        <v>OK</v>
      </c>
      <c r="E41" s="247" t="str">
        <f>_xlfn.CONCAT('問3【廃棄関係】～問5【リユース・リサイクル】'!Q400:Q413)</f>
        <v/>
      </c>
      <c r="F41" s="37"/>
      <c r="G41" s="240"/>
    </row>
    <row r="42" spans="1:7" ht="80.45" customHeight="1">
      <c r="A42" s="240"/>
      <c r="B42" s="249" t="s">
        <v>534</v>
      </c>
      <c r="C42" s="250"/>
      <c r="D42" s="243" t="str">
        <f t="shared" si="0"/>
        <v>OK</v>
      </c>
      <c r="E42" s="247" t="str">
        <f>_xlfn.CONCAT('問3【廃棄関係】～問5【リユース・リサイクル】'!Q414:Q430)</f>
        <v/>
      </c>
      <c r="F42" s="37"/>
      <c r="G42" s="240"/>
    </row>
    <row r="43" spans="1:7" ht="80.45" customHeight="1">
      <c r="A43" s="240"/>
      <c r="B43" s="249" t="s">
        <v>769</v>
      </c>
      <c r="C43" s="250"/>
      <c r="D43" s="243" t="str">
        <f t="shared" si="0"/>
        <v>OK</v>
      </c>
      <c r="E43" s="247" t="str">
        <f>_xlfn.CONCAT('問3【廃棄関係】～問5【リユース・リサイクル】'!Q431:Q466)</f>
        <v/>
      </c>
      <c r="F43" s="37"/>
      <c r="G43" s="240"/>
    </row>
    <row r="44" spans="1:7" ht="80.45" customHeight="1">
      <c r="A44" s="240"/>
      <c r="B44" s="249" t="s">
        <v>680</v>
      </c>
      <c r="C44" s="250"/>
      <c r="D44" s="243" t="str">
        <f t="shared" si="0"/>
        <v>OK</v>
      </c>
      <c r="E44" s="247" t="str">
        <f>_xlfn.CONCAT(問6【リパワリング】!Q4:Q9)</f>
        <v/>
      </c>
      <c r="F44" s="37"/>
      <c r="G44" s="240"/>
    </row>
    <row r="45" spans="1:7" ht="80.45" customHeight="1">
      <c r="A45" s="240"/>
      <c r="B45" s="249" t="s">
        <v>554</v>
      </c>
      <c r="C45" s="250"/>
      <c r="D45" s="243" t="str">
        <f t="shared" si="0"/>
        <v>OK</v>
      </c>
      <c r="E45" s="247" t="str">
        <f>_xlfn.CONCAT(問6【リパワリング】!Q10:Q22)</f>
        <v/>
      </c>
      <c r="F45" s="37"/>
      <c r="G45" s="240"/>
    </row>
    <row r="46" spans="1:7" ht="80.45" customHeight="1">
      <c r="A46" s="240"/>
      <c r="B46" s="251" t="s">
        <v>562</v>
      </c>
      <c r="C46" s="252"/>
      <c r="D46" s="243" t="str">
        <f t="shared" si="0"/>
        <v>OK</v>
      </c>
      <c r="E46" s="247" t="str">
        <f>_xlfn.CONCAT(問6【リパワリング】!Q23:Q39)</f>
        <v/>
      </c>
      <c r="F46" s="37"/>
      <c r="G46" s="240"/>
    </row>
    <row r="47" spans="1:7" ht="80.45" customHeight="1">
      <c r="A47" s="240"/>
      <c r="B47" s="249" t="s">
        <v>564</v>
      </c>
      <c r="C47" s="250"/>
      <c r="D47" s="248" t="str">
        <f t="shared" si="0"/>
        <v>OK</v>
      </c>
      <c r="E47" s="246" t="str">
        <f>_xlfn.CONCAT(問6【リパワリング】!Q40:Q77)</f>
        <v/>
      </c>
      <c r="F47" s="36"/>
      <c r="G47" s="240"/>
    </row>
    <row r="48" spans="1:7" ht="0" hidden="1" customHeight="1">
      <c r="B48" s="254" t="s">
        <v>650</v>
      </c>
      <c r="C48" s="254"/>
      <c r="D48" s="78" t="s">
        <v>685</v>
      </c>
      <c r="E48" s="79" t="str">
        <f>_xlfn.CONCAT('問3【廃棄関係】～問5【リユース・リサイクル】'!Q44:Q56)</f>
        <v/>
      </c>
      <c r="F48" s="99"/>
    </row>
    <row r="49" spans="2:6" ht="0" hidden="1" customHeight="1">
      <c r="B49" s="253" t="s">
        <v>651</v>
      </c>
      <c r="C49" s="253"/>
      <c r="D49" s="38" t="s">
        <v>685</v>
      </c>
      <c r="E49" s="35" t="str">
        <f>_xlfn.CONCAT('問3【廃棄関係】～問5【リユース・リサイクル】'!Q59:Q73)</f>
        <v/>
      </c>
      <c r="F49" s="98"/>
    </row>
    <row r="50" spans="2:6" ht="0" hidden="1" customHeight="1">
      <c r="B50" s="253" t="s">
        <v>652</v>
      </c>
      <c r="C50" s="253"/>
      <c r="D50" s="38" t="s">
        <v>685</v>
      </c>
      <c r="E50" s="35" t="str">
        <f>_xlfn.CONCAT('問3【廃棄関係】～問5【リユース・リサイクル】'!Q78:Q104)</f>
        <v/>
      </c>
      <c r="F50" s="98"/>
    </row>
    <row r="51" spans="2:6" ht="0" hidden="1" customHeight="1">
      <c r="B51" s="253" t="s">
        <v>653</v>
      </c>
      <c r="C51" s="253"/>
      <c r="D51" s="38" t="s">
        <v>685</v>
      </c>
      <c r="E51" s="35" t="str">
        <f>_xlfn.CONCAT('問3【廃棄関係】～問5【リユース・リサイクル】'!Q105:Q151)</f>
        <v/>
      </c>
      <c r="F51" s="98"/>
    </row>
    <row r="52" spans="2:6" ht="0" hidden="1" customHeight="1">
      <c r="B52" s="253" t="s">
        <v>654</v>
      </c>
      <c r="C52" s="253"/>
      <c r="D52" s="38" t="s">
        <v>685</v>
      </c>
      <c r="E52" s="35" t="str">
        <f>_xlfn.CONCAT('問3【廃棄関係】～問5【リユース・リサイクル】'!Q152:Q163)</f>
        <v/>
      </c>
      <c r="F52" s="98"/>
    </row>
    <row r="53" spans="2:6" ht="0" hidden="1" customHeight="1">
      <c r="B53" s="253" t="s">
        <v>655</v>
      </c>
      <c r="C53" s="253"/>
      <c r="D53" s="38" t="s">
        <v>685</v>
      </c>
      <c r="E53" s="35" t="str">
        <f>_xlfn.CONCAT('問3【廃棄関係】～問5【リユース・リサイクル】'!Q164:Q190)</f>
        <v/>
      </c>
      <c r="F53" s="98"/>
    </row>
    <row r="54" spans="2:6" ht="0" hidden="1" customHeight="1">
      <c r="B54" s="253" t="s">
        <v>656</v>
      </c>
      <c r="C54" s="253"/>
      <c r="D54" s="38" t="s">
        <v>685</v>
      </c>
      <c r="E54" s="35" t="str">
        <f>_xlfn.CONCAT('問3【廃棄関係】～問5【リユース・リサイクル】'!Q191:Q210)</f>
        <v/>
      </c>
      <c r="F54" s="98"/>
    </row>
    <row r="55" spans="2:6" ht="0" hidden="1" customHeight="1">
      <c r="B55" s="253" t="s">
        <v>657</v>
      </c>
      <c r="C55" s="253"/>
      <c r="D55" s="38" t="s">
        <v>685</v>
      </c>
      <c r="E55" s="35" t="str">
        <f>_xlfn.CONCAT('問3【廃棄関係】～問5【リユース・リサイクル】'!Q208:Q274)</f>
        <v/>
      </c>
      <c r="F55" s="98"/>
    </row>
    <row r="56" spans="2:6" ht="0" hidden="1" customHeight="1">
      <c r="B56" s="253" t="s">
        <v>658</v>
      </c>
      <c r="C56" s="253"/>
      <c r="D56" s="38" t="s">
        <v>685</v>
      </c>
      <c r="E56" s="35"/>
      <c r="F56" s="98"/>
    </row>
    <row r="57" spans="2:6" ht="0" hidden="1" customHeight="1">
      <c r="B57" s="253" t="s">
        <v>660</v>
      </c>
      <c r="C57" s="253"/>
      <c r="D57" s="38" t="s">
        <v>685</v>
      </c>
      <c r="E57" s="35"/>
      <c r="F57" s="98"/>
    </row>
    <row r="58" spans="2:6" ht="0" hidden="1" customHeight="1">
      <c r="B58" s="253" t="s">
        <v>662</v>
      </c>
      <c r="C58" s="253"/>
      <c r="D58" s="38" t="s">
        <v>685</v>
      </c>
      <c r="E58" s="35"/>
      <c r="F58" s="98"/>
    </row>
    <row r="59" spans="2:6" ht="0" hidden="1" customHeight="1">
      <c r="B59" s="253" t="s">
        <v>664</v>
      </c>
      <c r="C59" s="253"/>
      <c r="D59" s="38" t="s">
        <v>685</v>
      </c>
      <c r="E59" s="35"/>
      <c r="F59" s="98"/>
    </row>
    <row r="60" spans="2:6" ht="0" hidden="1" customHeight="1">
      <c r="B60" s="253" t="s">
        <v>666</v>
      </c>
      <c r="C60" s="253"/>
      <c r="D60" s="38" t="s">
        <v>685</v>
      </c>
      <c r="E60" s="35"/>
      <c r="F60" s="98"/>
    </row>
    <row r="61" spans="2:6" ht="0" hidden="1" customHeight="1">
      <c r="B61" s="253" t="s">
        <v>668</v>
      </c>
      <c r="C61" s="253"/>
      <c r="D61" s="38" t="s">
        <v>685</v>
      </c>
      <c r="E61" s="35"/>
      <c r="F61" s="98"/>
    </row>
    <row r="62" spans="2:6" ht="0" hidden="1" customHeight="1">
      <c r="B62" s="253" t="s">
        <v>670</v>
      </c>
      <c r="C62" s="253"/>
      <c r="D62" s="38" t="s">
        <v>685</v>
      </c>
      <c r="E62" s="35"/>
      <c r="F62" s="98"/>
    </row>
    <row r="63" spans="2:6" ht="0" hidden="1" customHeight="1">
      <c r="B63" s="253" t="s">
        <v>672</v>
      </c>
      <c r="C63" s="253"/>
      <c r="D63" s="38" t="s">
        <v>685</v>
      </c>
      <c r="E63" s="35"/>
      <c r="F63" s="98"/>
    </row>
    <row r="64" spans="2:6" ht="0" hidden="1" customHeight="1">
      <c r="B64" s="253" t="s">
        <v>674</v>
      </c>
      <c r="C64" s="253"/>
      <c r="D64" s="38" t="s">
        <v>685</v>
      </c>
      <c r="E64" s="35"/>
      <c r="F64" s="98"/>
    </row>
    <row r="65" spans="2:6" ht="0" hidden="1" customHeight="1">
      <c r="B65" s="253" t="s">
        <v>675</v>
      </c>
      <c r="C65" s="253"/>
      <c r="D65" s="38" t="s">
        <v>685</v>
      </c>
      <c r="E65" s="35"/>
      <c r="F65" s="98"/>
    </row>
    <row r="66" spans="2:6" ht="0" hidden="1" customHeight="1">
      <c r="B66" s="253" t="s">
        <v>676</v>
      </c>
      <c r="C66" s="253"/>
      <c r="D66" s="38" t="s">
        <v>685</v>
      </c>
      <c r="E66" s="35"/>
      <c r="F66" s="98"/>
    </row>
    <row r="67" spans="2:6" ht="0" hidden="1" customHeight="1">
      <c r="B67" s="253" t="s">
        <v>677</v>
      </c>
      <c r="C67" s="253"/>
      <c r="D67" s="38" t="s">
        <v>685</v>
      </c>
      <c r="E67" s="35"/>
      <c r="F67" s="98"/>
    </row>
    <row r="68" spans="2:6" ht="0" hidden="1" customHeight="1">
      <c r="B68" s="253" t="s">
        <v>678</v>
      </c>
      <c r="C68" s="253"/>
      <c r="D68" s="38" t="s">
        <v>685</v>
      </c>
      <c r="E68" s="35"/>
      <c r="F68" s="98"/>
    </row>
    <row r="69" spans="2:6" ht="0" hidden="1" customHeight="1">
      <c r="B69" s="253" t="s">
        <v>679</v>
      </c>
      <c r="C69" s="253"/>
      <c r="D69" s="38" t="s">
        <v>685</v>
      </c>
      <c r="E69" s="35"/>
      <c r="F69" s="98"/>
    </row>
    <row r="70" spans="2:6" ht="0" hidden="1" customHeight="1">
      <c r="B70" s="253" t="s">
        <v>681</v>
      </c>
      <c r="C70" s="253"/>
      <c r="D70" s="38" t="s">
        <v>685</v>
      </c>
      <c r="E70" s="35"/>
      <c r="F70" s="98"/>
    </row>
    <row r="71" spans="2:6" ht="0" hidden="1" customHeight="1">
      <c r="B71" s="253" t="s">
        <v>682</v>
      </c>
      <c r="C71" s="253"/>
      <c r="D71" s="38" t="s">
        <v>685</v>
      </c>
      <c r="E71" s="35"/>
      <c r="F71" s="98"/>
    </row>
    <row r="72" spans="2:6" ht="0" hidden="1" customHeight="1">
      <c r="B72" s="253" t="s">
        <v>683</v>
      </c>
      <c r="C72" s="253"/>
      <c r="D72" s="38" t="s">
        <v>685</v>
      </c>
      <c r="E72" s="35"/>
      <c r="F72" s="98"/>
    </row>
    <row r="73" spans="2:6" ht="0" hidden="1" customHeight="1">
      <c r="B73" s="253" t="s">
        <v>684</v>
      </c>
      <c r="C73" s="253"/>
      <c r="D73" s="38" t="s">
        <v>685</v>
      </c>
      <c r="E73" s="35"/>
      <c r="F73" s="98"/>
    </row>
  </sheetData>
  <sheetProtection algorithmName="SHA-512" hashValue="K/SwFjJoCAhymPDuHmcGtZnJinfT4ejavjQAgVvIQWgAx/WaFE7o6tbfWQrIuRNNQn4ysrnjX0wJdEWxeconQQ==" saltValue="CO7RNG9qdCQmyLFk7g/J4Q==" spinCount="100000" sheet="1" formatRows="0"/>
  <mergeCells count="71">
    <mergeCell ref="B7:C7"/>
    <mergeCell ref="B2:F2"/>
    <mergeCell ref="B4:C4"/>
    <mergeCell ref="B5:C5"/>
    <mergeCell ref="B6:C6"/>
    <mergeCell ref="B19:C19"/>
    <mergeCell ref="B20:C20"/>
    <mergeCell ref="B21:C21"/>
    <mergeCell ref="B8:C8"/>
    <mergeCell ref="B9:C9"/>
    <mergeCell ref="B10:C10"/>
    <mergeCell ref="B11:C11"/>
    <mergeCell ref="B12:C12"/>
    <mergeCell ref="B13:C13"/>
    <mergeCell ref="B14:C14"/>
    <mergeCell ref="B15:C15"/>
    <mergeCell ref="B16:C16"/>
    <mergeCell ref="B17:C17"/>
    <mergeCell ref="B18:C18"/>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7:C47"/>
    <mergeCell ref="B42:C42"/>
    <mergeCell ref="B43:C43"/>
    <mergeCell ref="B44:C44"/>
    <mergeCell ref="B45:C45"/>
    <mergeCell ref="B46:C46"/>
  </mergeCells>
  <phoneticPr fontId="17"/>
  <conditionalFormatting sqref="D5:D73">
    <cfRule type="cellIs" dxfId="1" priority="1" operator="equal">
      <formula>"NG"</formula>
    </cfRule>
    <cfRule type="cellIs" dxfId="0" priority="2" operator="equal">
      <formula>"OK"</formula>
    </cfRule>
  </conditionalFormatting>
  <dataValidations count="1">
    <dataValidation imeMode="hiragana" allowBlank="1" showInputMessage="1" showErrorMessage="1" sqref="F5:F47" xr:uid="{8FC0CA33-767C-4A86-8A19-88892692FDE2}"/>
  </dataValidations>
  <hyperlinks>
    <hyperlink ref="B5:C5" location="基本情報!A1" display="基本情報" xr:uid="{85DF037D-6BAD-4921-8604-FEC76A4FAD0D}"/>
    <hyperlink ref="B6" location="家電_問1" display="問1" xr:uid="{3F5D10C7-EC7E-4CE7-BE87-F77CC6C7BC41}"/>
    <hyperlink ref="B6:C6" location="'【貴社の事業形態】（問1）'!B4" display="問1" xr:uid="{48F7D947-8749-4BA9-9B45-0510C6C12337}"/>
    <hyperlink ref="B7" location="家電_問1" display="問1" xr:uid="{3949373C-0306-45CE-956C-DA380322590F}"/>
    <hyperlink ref="B7:C7" location="'【解体・撤去全般】【収集・運搬】（問2）'!B5" display="問2-1" xr:uid="{0279FD0F-F70F-4198-8A47-3F0E5EB1478A}"/>
    <hyperlink ref="B9" location="家電_問1" display="問1" xr:uid="{30CE9B95-2024-4733-999C-9C4D451B7BA5}"/>
    <hyperlink ref="B10" location="家電_問1" display="問1" xr:uid="{6E18C1C0-4A2F-40EC-8354-4F7364527B9C}"/>
    <hyperlink ref="B9:C10" location="Ⅰリチウムイオン電池起因の火災について!A3" display="問1" xr:uid="{DE84C238-BE9B-494A-BA91-309B9113F9D7}"/>
    <hyperlink ref="B11" location="家電_問1" display="問1" xr:uid="{B21C46E1-5991-45E0-B6D0-0C3E25E62FBE}"/>
    <hyperlink ref="B11:C11" location="'【解体・撤去全般】【収集・運搬】（問2）'!B82" display="問2-5" xr:uid="{CC893F27-A9A7-490E-B926-BF29C6252728}"/>
    <hyperlink ref="B12" location="家電_問1" display="問1" xr:uid="{75756D4C-64BD-4CA3-B4EE-890EB46D2742}"/>
    <hyperlink ref="B12:C12" location="'【解体・撤去全般】【収集・運搬】（問2）'!B90" display="問2-6(1)" xr:uid="{98D93919-3D96-48CC-AEEE-B363A27D4100}"/>
    <hyperlink ref="B13" location="家電_問1" display="問1" xr:uid="{F6FE8D1F-5245-444D-901F-733F148F1DD8}"/>
    <hyperlink ref="B13:C13" location="'【解体・撤去全般】【収集・運搬】（問2）'!B109" display="問2-6(2)" xr:uid="{90C0A7D0-0F57-4EE7-8349-AE515A31047A}"/>
    <hyperlink ref="B14" location="家電_問1" display="問1" xr:uid="{D310FEAC-1147-4EDA-ACCB-059BF787F4C2}"/>
    <hyperlink ref="B15" location="家電_問1" display="問1" xr:uid="{892D0688-F2D8-440A-9981-CAAF76476FE5}"/>
    <hyperlink ref="B16" location="家電_問1" display="問1" xr:uid="{569ED09C-DA63-47F8-8635-A789C9DFBC3E}"/>
    <hyperlink ref="B17" location="家電_問1" display="問1" xr:uid="{616C7D7E-E0E5-4E86-ACF9-7295414F63CD}"/>
    <hyperlink ref="B18" location="家電_問1" display="問1" xr:uid="{FF30F22A-A4B0-4BFE-9E1A-1216311C07DD}"/>
    <hyperlink ref="B19" location="家電_問1" display="問1" xr:uid="{7777463C-7550-4682-B311-E60DB6972B09}"/>
    <hyperlink ref="B20" location="家電_問1" display="問1" xr:uid="{28601F13-4021-4DF7-A2D1-EB663078F2FF}"/>
    <hyperlink ref="B21" location="家電_問1" display="問1" xr:uid="{6340CA55-5A2D-4C19-AF8C-44AC4FF62012}"/>
    <hyperlink ref="B9:C9" location="'【解体・撤去全般】【収集・運搬】（問2）'!B31" display="問2-3" xr:uid="{F41164B1-976C-409C-B53B-BD52A0F660F0}"/>
    <hyperlink ref="B10:C10" location="'【解体・撤去全般】【収集・運搬】（問2）'!B70" display="問2-4" xr:uid="{B37269DE-99CD-485E-88CF-8B84176E8EF4}"/>
    <hyperlink ref="B14:C14" location="'【解体・撤去全般】【収集・運搬】（問2）'!B114" display="問2-7" xr:uid="{DFD5655D-D493-4DE7-91F7-B366B2B576EB}"/>
    <hyperlink ref="B15:C15" location="'【解体・撤去全般】【収集・運搬】（問2）'!B123" display="問2-8" xr:uid="{7E9FF282-B417-4AED-84CA-6E7F6368FBBF}"/>
    <hyperlink ref="B16:C16" location="'【解体・撤去全般】【収集・運搬】（問2）'!B137" display="問2-9" xr:uid="{96841F23-5EBC-4541-A074-A65B76BA4998}"/>
    <hyperlink ref="B17:C17" location="'【解体・撤去全般】【収集・運搬】（問2）'!B149" display="問2-10" xr:uid="{42DA725C-B1F9-45E2-B6A4-15723A61A0B9}"/>
    <hyperlink ref="B18:C18" location="'【解体・撤去全般】【収集・運搬】（問2）'!B161" display="問2-11" xr:uid="{6400295E-95A9-4482-B4BD-5BC49F795836}"/>
    <hyperlink ref="B19:C19" location="'【発電設備関係】【解体・撤去全般】他（問3、4、5）'!B5" display="問3-1" xr:uid="{479FC564-5EA0-4A35-B89E-569B8BE2121A}"/>
    <hyperlink ref="B20:C20" location="'【発電設備関係】【解体・撤去全般】他（問3、4、5）'!B18" display="問3-2" xr:uid="{0EC777F4-8789-4529-9915-75BDDEBA417F}"/>
    <hyperlink ref="B21:C21" location="'【発電設備関係】【解体・撤去全般】他（問3、4、5）'!B31" display="問3-3" xr:uid="{90240310-6329-4169-99BE-48ED2BD35090}"/>
    <hyperlink ref="B22:C22" location="'【発電設備関係】【解体・撤去全般】他（問3、4、5）'!B45" display="問3-4" xr:uid="{D5397321-F0B0-4267-8CBA-48F3667EA0C3}"/>
    <hyperlink ref="B23:C23" location="'【発電設備関係】【解体・撤去全般】他（問3、4、5）'!B60" display="問4-1" xr:uid="{F8D34BC8-50AB-49B4-8B72-950B3B55FBFA}"/>
    <hyperlink ref="B24:C24" location="'【発電設備関係】【解体・撤去全般】他（問3、4、5）'!B80" display="問4-2" xr:uid="{8558A357-4F69-41CF-B688-4FE6A0434C0E}"/>
    <hyperlink ref="B25:C25" location="'【発電設備関係】【解体・撤去全般】他（問3、4、5）'!B107" display="問4-3" xr:uid="{917A66A6-B141-40D3-B5EB-2395B64FA458}"/>
    <hyperlink ref="B26:C26" location="'【発電設備関係】【解体・撤去全般】他（問3、4、5）'!B153" display="問4-4" xr:uid="{ECD7496B-FAC5-4A2C-9390-105D80434BD7}"/>
    <hyperlink ref="B27:C27" location="'【発電設備関係】【解体・撤去全般】他（問3、4、5）'!B164" display="問4-5" xr:uid="{3A1E3E07-C8F3-4F41-88B7-EE11F3DF312F}"/>
    <hyperlink ref="B28:C28" location="'【発電設備関係】【解体・撤去全般】他（問3、4、5）'!B191" display="問4-6" xr:uid="{65035BAA-74D7-4C26-8971-1ADCF97E0C2B}"/>
    <hyperlink ref="B29:C29" location="'【発電設備関係】【解体・撤去全般】他（問3、4、5）'!B208" display="問4-7" xr:uid="{F818327A-7127-47AD-8934-71AEC6EE7E5E}"/>
    <hyperlink ref="B30:C30" location="'【発電設備関係】【解体・撤去全般】他（問3、4、5）'!B281" display="問4-8" xr:uid="{BF8E6DB1-30C1-4E40-8449-88B298B99BCA}"/>
    <hyperlink ref="B31:C31" location="'【発電設備関係】【解体・撤去全般】他（問3、4、5）'!B288" display="問4-9" xr:uid="{87745C4C-20F4-46C0-B03C-78DC7E33E351}"/>
    <hyperlink ref="B32:C32" location="'【発電設備関係】【解体・撤去全般】他（問3、4、5）'!B298" display="問4-10(1)" xr:uid="{B42E86C6-C59F-45D7-BD02-A615893CC74A}"/>
    <hyperlink ref="B33:C33" location="'【発電設備関係】【解体・撤去全般】他（問3、4、5）'!B315" display="問4-10(2)" xr:uid="{A3155BCB-5D52-484F-A472-4F1E19B7B939}"/>
    <hyperlink ref="B34:C34" location="'【発電設備関係】【解体・撤去全般】他（問3、4、5）'!B319" display="問4-11" xr:uid="{A3C8BBE1-F664-4459-93FE-F37269A9F277}"/>
    <hyperlink ref="B35:C35" location="'【発電設備関係】【解体・撤去全般】他（問3、4、5）'!B329" display="問5-1" xr:uid="{11D83881-D395-4947-A8EA-86B38ADC5590}"/>
    <hyperlink ref="B36:C36" location="'【発電設備関係】【解体・撤去全般】他（問3、4、5）'!B338" display="問5-2" xr:uid="{7B1B2FE1-DAD4-4257-99BD-F378F62AB109}"/>
    <hyperlink ref="B37:C37" location="'【発電設備関係】【解体・撤去全般】他（問3、4、5）'!B352" display="問5-3" xr:uid="{693C6C03-4827-4F24-81D1-A833225357FC}"/>
    <hyperlink ref="B38:C38" location="'【発電設備関係】【解体・撤去全般】他（問3、4、5）'!B367" display="問5-4" xr:uid="{525577CF-AD7D-4B79-B1AB-D39B4121BCC4}"/>
    <hyperlink ref="B39:C39" location="'【発電設備関係】【解体・撤去全般】他（問3、4、5）'!B384" display="問5-5" xr:uid="{CF584707-7BE4-45AD-85BF-D8BF6C526403}"/>
    <hyperlink ref="B40:C40" location="'【発電設備関係】【解体・撤去全般】他（問3、4、5）'!B394" display="問5-6" xr:uid="{40DE8EBD-96EE-4E29-BE9E-BA7AFF28BCE4}"/>
    <hyperlink ref="B41:C41" location="'【発電設備関係】【解体・撤去全般】他（問3、4、5）'!B403" display="問5-7" xr:uid="{D384CB79-4C05-465A-981B-ED98FF9C7327}"/>
    <hyperlink ref="B42:C42" location="'【発電設備関係】【解体・撤去全般】他（問3、4、5）'!B417" display="問5-8" xr:uid="{2443B3C4-2C5E-487D-97F1-531D5093182F}"/>
    <hyperlink ref="B43:C43" location="'【発電設備関係】【解体・撤去全般】他（問3、4、5）'!B434" display="問5-9" xr:uid="{8FC7E9FC-0EE8-4E23-85CD-CD436C46FCE4}"/>
    <hyperlink ref="B44:C44" location="'【リパワリング】（問6）'!B4" display="問6-1" xr:uid="{EC1AD3CA-B1E6-40AC-BE47-8D2C42D0FBAC}"/>
    <hyperlink ref="B45:C45" location="'【リパワリング】（問6）'!B10" display="問6-2" xr:uid="{6998E90E-3A89-4E0D-BA62-D399C8F86C10}"/>
    <hyperlink ref="B46:C46" location="'【リパワリング】（問6）'!B23" display="問6-3" xr:uid="{B30533FB-4418-4E6A-8077-71F7C54BA59F}"/>
    <hyperlink ref="B47:C47" location="'【リパワリング】（問6）'!B40" display="問6-4" xr:uid="{59B30C26-7828-47B0-87BE-09E81C28BABE}"/>
    <hyperlink ref="B8" location="家電_問1" display="問1" xr:uid="{E7D6E212-3A92-43BC-8B11-DACDF48104A8}"/>
    <hyperlink ref="B8:C8" location="'【解体・撤去全般】【収集・運搬】（問2）'!B11" display="問2-2" xr:uid="{EE95A998-749C-419F-8C65-99625855E550}"/>
  </hyperlinks>
  <pageMargins left="0.39370078740157483" right="0.39370078740157483" top="0.47244094488188981" bottom="0.39370078740157483" header="0.31496062992125984" footer="0.31496062992125984"/>
  <pageSetup paperSize="9" scale="67" fitToHeight="0" orientation="portrait" r:id="rId1"/>
  <rowBreaks count="1" manualBreakCount="1">
    <brk id="1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4CAE6-8BBF-4CD7-BAF5-2C2C772B4091}">
  <dimension ref="A1:TV21"/>
  <sheetViews>
    <sheetView topLeftCell="CL1" zoomScale="80" zoomScaleNormal="80" workbookViewId="0">
      <selection activeCell="W15" sqref="W15:CU15"/>
    </sheetView>
  </sheetViews>
  <sheetFormatPr defaultRowHeight="18.75"/>
  <cols>
    <col min="1" max="1" width="11.875" customWidth="1"/>
    <col min="33" max="33" width="8.75" customWidth="1"/>
  </cols>
  <sheetData>
    <row r="1" spans="1:542" s="5" customFormat="1" ht="14.25">
      <c r="A1" s="2"/>
    </row>
    <row r="2" spans="1:542" s="7" customFormat="1" ht="14.25">
      <c r="A2" s="2" t="s">
        <v>17</v>
      </c>
      <c r="B2" s="6" t="s">
        <v>19</v>
      </c>
      <c r="G2" s="8" t="s">
        <v>41</v>
      </c>
      <c r="Q2" s="58"/>
      <c r="V2" s="8" t="s">
        <v>63</v>
      </c>
      <c r="W2" s="8" t="s">
        <v>64</v>
      </c>
      <c r="AH2" s="8" t="s">
        <v>65</v>
      </c>
      <c r="AN2" s="3"/>
      <c r="AO2" s="3"/>
      <c r="AS2" s="3"/>
      <c r="AY2" s="3"/>
      <c r="BF2" s="3"/>
      <c r="BG2" s="3"/>
      <c r="BH2" s="3"/>
      <c r="BI2" s="3"/>
      <c r="BJ2" s="3"/>
      <c r="BK2" s="3"/>
      <c r="BO2" s="3"/>
      <c r="BP2" s="3"/>
      <c r="BQ2" s="3"/>
      <c r="BR2" s="3"/>
      <c r="BS2" s="3"/>
      <c r="BT2" s="3"/>
      <c r="BU2" s="3"/>
      <c r="CV2" s="8" t="s">
        <v>128</v>
      </c>
      <c r="DC2" s="8" t="s">
        <v>129</v>
      </c>
      <c r="DG2" s="8" t="s">
        <v>780</v>
      </c>
      <c r="DQ2" s="8" t="s">
        <v>770</v>
      </c>
      <c r="DR2" s="8" t="s">
        <v>395</v>
      </c>
      <c r="DV2" s="8" t="s">
        <v>398</v>
      </c>
      <c r="DW2" s="8" t="s">
        <v>401</v>
      </c>
      <c r="EB2" s="8" t="s">
        <v>403</v>
      </c>
      <c r="EH2" s="8" t="s">
        <v>408</v>
      </c>
      <c r="EJ2" s="8" t="s">
        <v>409</v>
      </c>
      <c r="ES2" s="8" t="s">
        <v>418</v>
      </c>
      <c r="ET2" s="8" t="s">
        <v>420</v>
      </c>
      <c r="FC2" s="8" t="s">
        <v>421</v>
      </c>
      <c r="FJ2" s="8" t="s">
        <v>422</v>
      </c>
      <c r="FQ2" s="8" t="s">
        <v>442</v>
      </c>
      <c r="GQ2" s="8" t="s">
        <v>448</v>
      </c>
      <c r="JY2" s="8" t="s">
        <v>455</v>
      </c>
      <c r="KG2" s="8" t="s">
        <v>461</v>
      </c>
      <c r="LB2" s="8" t="s">
        <v>473</v>
      </c>
      <c r="LM2" s="8" t="s">
        <v>475</v>
      </c>
      <c r="ME2" s="8" t="s">
        <v>485</v>
      </c>
      <c r="MF2" s="8" t="s">
        <v>487</v>
      </c>
      <c r="MK2" s="8" t="s">
        <v>661</v>
      </c>
      <c r="MU2" s="8" t="s">
        <v>663</v>
      </c>
      <c r="MV2" s="8" t="s">
        <v>488</v>
      </c>
      <c r="MZ2" s="8" t="s">
        <v>495</v>
      </c>
      <c r="NC2" s="8" t="s">
        <v>496</v>
      </c>
      <c r="NM2" s="8" t="s">
        <v>497</v>
      </c>
      <c r="NX2" s="8" t="s">
        <v>498</v>
      </c>
      <c r="OK2" s="8" t="s">
        <v>531</v>
      </c>
      <c r="ON2" s="8" t="s">
        <v>532</v>
      </c>
      <c r="OR2" s="8" t="s">
        <v>533</v>
      </c>
      <c r="PB2" s="8" t="s">
        <v>534</v>
      </c>
      <c r="PO2" s="8" t="s">
        <v>535</v>
      </c>
      <c r="PU2" s="8" t="s">
        <v>552</v>
      </c>
      <c r="PV2" s="8" t="s">
        <v>554</v>
      </c>
      <c r="QE2" s="8" t="s">
        <v>562</v>
      </c>
      <c r="QG2" s="8" t="s">
        <v>564</v>
      </c>
      <c r="QO2" s="9" t="s">
        <v>66</v>
      </c>
    </row>
    <row r="3" spans="1:542" s="3" customFormat="1" ht="45" customHeight="1">
      <c r="B3" s="3" t="s">
        <v>359</v>
      </c>
      <c r="C3" s="21" t="s">
        <v>38</v>
      </c>
      <c r="D3" s="3" t="s">
        <v>39</v>
      </c>
      <c r="E3" s="3" t="s">
        <v>75</v>
      </c>
      <c r="F3" s="3" t="s">
        <v>76</v>
      </c>
      <c r="G3" s="25" t="s">
        <v>360</v>
      </c>
      <c r="H3" s="25" t="s">
        <v>361</v>
      </c>
      <c r="I3" s="25" t="s">
        <v>362</v>
      </c>
      <c r="J3" s="25" t="s">
        <v>363</v>
      </c>
      <c r="K3" s="25" t="s">
        <v>364</v>
      </c>
      <c r="L3" s="25" t="s">
        <v>365</v>
      </c>
      <c r="N3" s="25" t="s">
        <v>366</v>
      </c>
      <c r="O3" s="25" t="s">
        <v>367</v>
      </c>
      <c r="P3" s="25" t="s">
        <v>368</v>
      </c>
      <c r="Q3" s="25" t="s">
        <v>369</v>
      </c>
      <c r="R3" s="25" t="s">
        <v>370</v>
      </c>
      <c r="S3" s="25" t="s">
        <v>371</v>
      </c>
      <c r="T3" s="25" t="s">
        <v>372</v>
      </c>
      <c r="V3" s="10" t="s">
        <v>373</v>
      </c>
      <c r="W3" s="10" t="s">
        <v>67</v>
      </c>
      <c r="X3" s="10" t="s">
        <v>68</v>
      </c>
      <c r="Y3" s="10" t="s">
        <v>78</v>
      </c>
      <c r="Z3" s="10" t="s">
        <v>79</v>
      </c>
      <c r="AA3" s="10"/>
      <c r="AB3" s="10"/>
      <c r="AC3" s="10" t="s">
        <v>80</v>
      </c>
      <c r="AD3" s="10" t="s">
        <v>81</v>
      </c>
      <c r="AE3" s="10" t="s">
        <v>374</v>
      </c>
      <c r="AF3" s="10"/>
      <c r="AG3" s="3" t="s">
        <v>82</v>
      </c>
      <c r="AH3" s="3" t="s">
        <v>376</v>
      </c>
      <c r="AS3" s="3" t="s">
        <v>590</v>
      </c>
      <c r="BC3" s="3" t="s">
        <v>598</v>
      </c>
      <c r="BL3" s="10"/>
      <c r="BM3" s="3" t="s">
        <v>378</v>
      </c>
      <c r="BT3" s="10"/>
      <c r="BU3" s="10"/>
      <c r="BV3" s="10"/>
      <c r="BW3" s="3" t="s">
        <v>379</v>
      </c>
      <c r="BZ3" s="10"/>
      <c r="CA3" s="10"/>
      <c r="CB3" s="10"/>
      <c r="CC3" s="10"/>
      <c r="CD3" s="10"/>
      <c r="CE3" s="10"/>
      <c r="CF3" s="10"/>
      <c r="CG3" s="3" t="s">
        <v>380</v>
      </c>
      <c r="CH3" s="10"/>
      <c r="CI3" s="10"/>
      <c r="CJ3" s="10"/>
      <c r="CK3" s="10"/>
      <c r="CL3" s="10"/>
      <c r="CM3" s="10"/>
      <c r="CN3" s="10"/>
      <c r="CO3" s="10"/>
      <c r="CP3" s="10"/>
      <c r="CQ3" s="10"/>
      <c r="CR3" s="3" t="s">
        <v>375</v>
      </c>
      <c r="CS3" s="3" t="s">
        <v>590</v>
      </c>
      <c r="CT3" s="3" t="s">
        <v>599</v>
      </c>
      <c r="CU3" s="3" t="s">
        <v>377</v>
      </c>
      <c r="CV3" s="3" t="s">
        <v>384</v>
      </c>
      <c r="CW3" s="3" t="s">
        <v>385</v>
      </c>
      <c r="CX3" s="3" t="s">
        <v>386</v>
      </c>
      <c r="CY3" s="3" t="s">
        <v>387</v>
      </c>
      <c r="CZ3" s="3" t="s">
        <v>388</v>
      </c>
      <c r="DA3" s="3" t="s">
        <v>389</v>
      </c>
      <c r="DC3" s="10" t="s">
        <v>88</v>
      </c>
      <c r="DD3" s="3" t="s">
        <v>89</v>
      </c>
      <c r="DE3" s="3" t="s">
        <v>77</v>
      </c>
      <c r="DF3" s="10"/>
      <c r="DG3" s="3" t="s">
        <v>600</v>
      </c>
      <c r="DH3" s="3" t="s">
        <v>771</v>
      </c>
      <c r="DI3" s="3" t="s">
        <v>772</v>
      </c>
      <c r="DJ3" s="3" t="s">
        <v>773</v>
      </c>
      <c r="DK3" s="3" t="s">
        <v>774</v>
      </c>
      <c r="DL3" s="3" t="s">
        <v>775</v>
      </c>
      <c r="DM3" s="3" t="s">
        <v>776</v>
      </c>
      <c r="DN3" s="3" t="s">
        <v>777</v>
      </c>
      <c r="DO3" s="3" t="s">
        <v>778</v>
      </c>
      <c r="DQ3" s="3" t="s">
        <v>781</v>
      </c>
      <c r="DR3" s="10" t="s">
        <v>396</v>
      </c>
      <c r="DS3" s="10" t="s">
        <v>397</v>
      </c>
      <c r="DT3" s="10" t="s">
        <v>77</v>
      </c>
      <c r="DU3" s="10"/>
      <c r="DV3" s="10" t="s">
        <v>399</v>
      </c>
      <c r="DW3" s="10" t="s">
        <v>812</v>
      </c>
      <c r="DX3" s="10" t="s">
        <v>810</v>
      </c>
      <c r="DY3" s="10" t="s">
        <v>811</v>
      </c>
      <c r="DZ3" s="10" t="s">
        <v>402</v>
      </c>
      <c r="EA3" s="10"/>
      <c r="EB3" s="10" t="s">
        <v>404</v>
      </c>
      <c r="EC3" s="10" t="s">
        <v>405</v>
      </c>
      <c r="ED3" s="10" t="s">
        <v>406</v>
      </c>
      <c r="EE3" s="10" t="s">
        <v>407</v>
      </c>
      <c r="EF3" s="10" t="s">
        <v>392</v>
      </c>
      <c r="EG3" s="10"/>
      <c r="EH3" s="10" t="s">
        <v>85</v>
      </c>
      <c r="EI3" s="10"/>
      <c r="EJ3" s="10" t="s">
        <v>410</v>
      </c>
      <c r="EK3" s="10" t="s">
        <v>411</v>
      </c>
      <c r="EL3" s="10" t="s">
        <v>412</v>
      </c>
      <c r="EM3" s="10" t="s">
        <v>413</v>
      </c>
      <c r="EN3" s="10" t="s">
        <v>414</v>
      </c>
      <c r="EO3" s="10" t="s">
        <v>415</v>
      </c>
      <c r="EP3" s="10" t="s">
        <v>416</v>
      </c>
      <c r="EQ3" s="10" t="s">
        <v>417</v>
      </c>
      <c r="ER3" s="10"/>
      <c r="ES3" s="10" t="s">
        <v>419</v>
      </c>
      <c r="ET3" s="10" t="s">
        <v>424</v>
      </c>
      <c r="EU3" s="10" t="s">
        <v>425</v>
      </c>
      <c r="EV3" s="10" t="s">
        <v>426</v>
      </c>
      <c r="EW3" s="10" t="s">
        <v>427</v>
      </c>
      <c r="EX3" s="10" t="s">
        <v>428</v>
      </c>
      <c r="EY3" s="10" t="s">
        <v>429</v>
      </c>
      <c r="EZ3" s="10" t="s">
        <v>430</v>
      </c>
      <c r="FA3" s="10" t="s">
        <v>417</v>
      </c>
      <c r="FB3" s="10"/>
      <c r="FC3" s="10" t="s">
        <v>431</v>
      </c>
      <c r="FD3" s="10" t="s">
        <v>432</v>
      </c>
      <c r="FE3" s="10" t="s">
        <v>433</v>
      </c>
      <c r="FF3" s="10" t="s">
        <v>434</v>
      </c>
      <c r="FG3" s="10" t="s">
        <v>435</v>
      </c>
      <c r="FH3" s="10" t="s">
        <v>436</v>
      </c>
      <c r="FI3" s="10" t="s">
        <v>437</v>
      </c>
      <c r="FJ3" s="10" t="s">
        <v>438</v>
      </c>
      <c r="FK3" s="10" t="s">
        <v>439</v>
      </c>
      <c r="FL3" s="10" t="s">
        <v>440</v>
      </c>
      <c r="FM3" s="10" t="s">
        <v>441</v>
      </c>
      <c r="FN3" s="10" t="s">
        <v>83</v>
      </c>
      <c r="FO3" s="10"/>
      <c r="FP3" s="10" t="s">
        <v>423</v>
      </c>
      <c r="FQ3" s="3" t="s">
        <v>447</v>
      </c>
      <c r="GD3" s="10" t="s">
        <v>446</v>
      </c>
      <c r="GE3" s="10"/>
      <c r="GF3" s="10"/>
      <c r="GG3" s="10"/>
      <c r="GH3" s="10"/>
      <c r="GI3" s="10"/>
      <c r="GJ3" s="10"/>
      <c r="GK3" s="10"/>
      <c r="GL3" s="10"/>
      <c r="GM3" s="10"/>
      <c r="GN3" s="10"/>
      <c r="GO3" s="10"/>
      <c r="GP3" s="10"/>
      <c r="GQ3" s="10" t="s">
        <v>449</v>
      </c>
      <c r="GY3" s="10"/>
      <c r="GZ3" s="10"/>
      <c r="HA3" s="10"/>
      <c r="HB3" s="10" t="s">
        <v>591</v>
      </c>
      <c r="HI3" s="10"/>
      <c r="HJ3" s="10"/>
      <c r="HK3" s="10"/>
      <c r="HL3" s="10" t="s">
        <v>598</v>
      </c>
      <c r="HR3" s="10"/>
      <c r="HS3" s="10"/>
      <c r="HT3" s="10"/>
      <c r="HU3" s="10"/>
      <c r="HV3" s="10" t="s">
        <v>377</v>
      </c>
      <c r="IA3" s="10"/>
      <c r="IB3" s="10"/>
      <c r="IC3" s="10"/>
      <c r="ID3" s="10"/>
      <c r="IE3" s="10"/>
      <c r="IF3" s="10" t="s">
        <v>450</v>
      </c>
      <c r="IJ3" s="10"/>
      <c r="IK3" s="10"/>
      <c r="IL3" s="10"/>
      <c r="IM3" s="10"/>
      <c r="IN3" s="10"/>
      <c r="IO3" s="10"/>
      <c r="IP3" s="10" t="s">
        <v>451</v>
      </c>
      <c r="IS3" s="10"/>
      <c r="IT3" s="10"/>
      <c r="IU3" s="10"/>
      <c r="IV3" s="10"/>
      <c r="IW3" s="10"/>
      <c r="IX3" s="10"/>
      <c r="IY3" s="10"/>
      <c r="IZ3" s="10" t="s">
        <v>452</v>
      </c>
      <c r="JB3" s="10"/>
      <c r="JC3" s="10"/>
      <c r="JD3" s="10"/>
      <c r="JE3" s="10"/>
      <c r="JF3" s="10"/>
      <c r="JG3" s="10"/>
      <c r="JH3" s="10"/>
      <c r="JI3" s="10"/>
      <c r="JJ3" s="10" t="s">
        <v>453</v>
      </c>
      <c r="JK3" s="10"/>
      <c r="JL3" s="10"/>
      <c r="JM3" s="10"/>
      <c r="JN3" s="10"/>
      <c r="JO3" s="10"/>
      <c r="JP3" s="10"/>
      <c r="JQ3" s="10"/>
      <c r="JR3" s="10"/>
      <c r="JS3" s="10"/>
      <c r="JT3" s="10"/>
      <c r="JU3" s="10" t="s">
        <v>456</v>
      </c>
      <c r="JV3" s="10"/>
      <c r="JW3" s="10"/>
      <c r="JX3" s="10"/>
      <c r="JY3" s="10" t="s">
        <v>457</v>
      </c>
      <c r="JZ3" s="10"/>
      <c r="KB3" s="10"/>
      <c r="KC3" s="10" t="s">
        <v>458</v>
      </c>
      <c r="KD3" s="10"/>
      <c r="KE3" s="10"/>
      <c r="KF3" s="10"/>
      <c r="KG3" s="10" t="s">
        <v>462</v>
      </c>
      <c r="KH3" s="10"/>
      <c r="KI3" s="10" t="s">
        <v>463</v>
      </c>
      <c r="KJ3" s="10"/>
      <c r="KK3" s="10" t="s">
        <v>464</v>
      </c>
      <c r="KL3" s="10"/>
      <c r="KM3" s="10" t="s">
        <v>465</v>
      </c>
      <c r="KN3" s="10"/>
      <c r="KO3" s="10" t="s">
        <v>466</v>
      </c>
      <c r="KP3" s="10"/>
      <c r="KQ3" s="10" t="s">
        <v>467</v>
      </c>
      <c r="KR3" s="10"/>
      <c r="KS3" s="10" t="s">
        <v>468</v>
      </c>
      <c r="KT3" s="10"/>
      <c r="KU3" s="10" t="s">
        <v>469</v>
      </c>
      <c r="KV3" s="10"/>
      <c r="KW3" s="10" t="s">
        <v>470</v>
      </c>
      <c r="KX3" s="10"/>
      <c r="KY3" s="10"/>
      <c r="KZ3" s="10" t="s">
        <v>471</v>
      </c>
      <c r="LA3" s="10"/>
      <c r="LB3" s="10" t="s">
        <v>474</v>
      </c>
      <c r="LC3" s="10"/>
      <c r="LD3" s="10"/>
      <c r="LE3" s="10" t="s">
        <v>474</v>
      </c>
      <c r="LF3" s="10"/>
      <c r="LG3" s="10"/>
      <c r="LH3" s="10" t="s">
        <v>474</v>
      </c>
      <c r="LI3" s="10"/>
      <c r="LJ3" s="10"/>
      <c r="LK3" s="10" t="s">
        <v>322</v>
      </c>
      <c r="LL3" s="10"/>
      <c r="LM3" s="3" t="s">
        <v>478</v>
      </c>
      <c r="LR3" s="10"/>
      <c r="LS3" s="3" t="s">
        <v>483</v>
      </c>
      <c r="LX3" s="10"/>
      <c r="LY3" s="3" t="s">
        <v>484</v>
      </c>
      <c r="MD3" s="10"/>
      <c r="ME3" s="10" t="s">
        <v>486</v>
      </c>
      <c r="MF3" s="10" t="s">
        <v>489</v>
      </c>
      <c r="MG3" s="10" t="s">
        <v>493</v>
      </c>
      <c r="MH3" s="10" t="s">
        <v>494</v>
      </c>
      <c r="MI3" s="10" t="s">
        <v>402</v>
      </c>
      <c r="MJ3" s="10"/>
      <c r="MK3" s="10" t="s">
        <v>757</v>
      </c>
      <c r="ML3" s="10" t="s">
        <v>390</v>
      </c>
      <c r="MM3" s="10" t="s">
        <v>391</v>
      </c>
      <c r="MN3" s="10" t="s">
        <v>758</v>
      </c>
      <c r="MO3" s="10" t="s">
        <v>759</v>
      </c>
      <c r="MP3" s="10" t="s">
        <v>760</v>
      </c>
      <c r="MQ3" s="10" t="s">
        <v>761</v>
      </c>
      <c r="MR3" s="10" t="s">
        <v>762</v>
      </c>
      <c r="MS3" s="10" t="s">
        <v>507</v>
      </c>
      <c r="MU3" s="10" t="s">
        <v>763</v>
      </c>
      <c r="MV3" s="10" t="s">
        <v>490</v>
      </c>
      <c r="MW3" s="10" t="s">
        <v>491</v>
      </c>
      <c r="MX3" s="10" t="s">
        <v>492</v>
      </c>
      <c r="MY3" s="10"/>
      <c r="MZ3" s="10" t="s">
        <v>783</v>
      </c>
      <c r="NA3" s="10"/>
      <c r="NB3" s="10"/>
      <c r="NC3" s="10" t="s">
        <v>499</v>
      </c>
      <c r="ND3" s="10" t="s">
        <v>500</v>
      </c>
      <c r="NE3" s="10" t="s">
        <v>501</v>
      </c>
      <c r="NF3" s="10" t="s">
        <v>502</v>
      </c>
      <c r="NG3" s="10" t="s">
        <v>503</v>
      </c>
      <c r="NH3" s="10" t="s">
        <v>504</v>
      </c>
      <c r="NI3" s="10" t="s">
        <v>505</v>
      </c>
      <c r="NJ3" s="10" t="s">
        <v>506</v>
      </c>
      <c r="NK3" s="10" t="s">
        <v>507</v>
      </c>
      <c r="NL3" s="10"/>
      <c r="NM3" s="10" t="s">
        <v>508</v>
      </c>
      <c r="NN3" s="10" t="s">
        <v>509</v>
      </c>
      <c r="NO3" s="10" t="s">
        <v>510</v>
      </c>
      <c r="NP3" s="10" t="s">
        <v>511</v>
      </c>
      <c r="NQ3" s="10" t="s">
        <v>512</v>
      </c>
      <c r="NR3" s="10" t="s">
        <v>513</v>
      </c>
      <c r="NS3" s="10" t="s">
        <v>514</v>
      </c>
      <c r="NT3" s="10" t="s">
        <v>515</v>
      </c>
      <c r="NU3" s="10" t="s">
        <v>516</v>
      </c>
      <c r="NV3" s="10" t="s">
        <v>517</v>
      </c>
      <c r="NW3" s="10"/>
      <c r="NX3" s="10" t="s">
        <v>519</v>
      </c>
      <c r="NY3" s="10" t="s">
        <v>520</v>
      </c>
      <c r="NZ3" s="10" t="s">
        <v>521</v>
      </c>
      <c r="OA3" s="10" t="s">
        <v>522</v>
      </c>
      <c r="OB3" s="10" t="s">
        <v>523</v>
      </c>
      <c r="OC3" s="10" t="s">
        <v>524</v>
      </c>
      <c r="OD3" s="10" t="s">
        <v>525</v>
      </c>
      <c r="OE3" s="10" t="s">
        <v>526</v>
      </c>
      <c r="OF3" s="10" t="s">
        <v>527</v>
      </c>
      <c r="OG3" s="10" t="s">
        <v>528</v>
      </c>
      <c r="OH3" s="10" t="s">
        <v>529</v>
      </c>
      <c r="OI3" s="10" t="s">
        <v>530</v>
      </c>
      <c r="OJ3" s="10"/>
      <c r="OK3" s="10" t="s">
        <v>787</v>
      </c>
      <c r="OL3" s="10"/>
      <c r="OM3" s="10"/>
      <c r="ON3" s="10" t="s">
        <v>536</v>
      </c>
      <c r="OO3" s="10" t="s">
        <v>601</v>
      </c>
      <c r="OP3" s="10" t="s">
        <v>77</v>
      </c>
      <c r="OQ3" s="10"/>
      <c r="OR3" s="80" t="s">
        <v>537</v>
      </c>
      <c r="OS3" s="80" t="s">
        <v>538</v>
      </c>
      <c r="OT3" s="80" t="s">
        <v>539</v>
      </c>
      <c r="OU3" s="80" t="s">
        <v>540</v>
      </c>
      <c r="OV3" s="80" t="s">
        <v>541</v>
      </c>
      <c r="OW3" s="80" t="s">
        <v>792</v>
      </c>
      <c r="OX3" s="80" t="s">
        <v>793</v>
      </c>
      <c r="OY3" s="80" t="s">
        <v>794</v>
      </c>
      <c r="OZ3" s="80" t="s">
        <v>470</v>
      </c>
      <c r="PB3" s="80" t="s">
        <v>518</v>
      </c>
      <c r="PC3" s="80" t="s">
        <v>542</v>
      </c>
      <c r="PD3" s="80" t="s">
        <v>543</v>
      </c>
      <c r="PE3" s="80" t="s">
        <v>544</v>
      </c>
      <c r="PF3" s="80" t="s">
        <v>545</v>
      </c>
      <c r="PG3" s="80" t="s">
        <v>546</v>
      </c>
      <c r="PH3" s="80" t="s">
        <v>547</v>
      </c>
      <c r="PI3" s="80" t="s">
        <v>795</v>
      </c>
      <c r="PJ3" s="80" t="s">
        <v>796</v>
      </c>
      <c r="PK3" s="80" t="s">
        <v>797</v>
      </c>
      <c r="PL3" s="80" t="s">
        <v>798</v>
      </c>
      <c r="PM3" s="80" t="s">
        <v>799</v>
      </c>
      <c r="PN3" s="10"/>
      <c r="PO3" s="10" t="s">
        <v>548</v>
      </c>
      <c r="PP3" s="10" t="s">
        <v>549</v>
      </c>
      <c r="PQ3" s="10" t="s">
        <v>550</v>
      </c>
      <c r="PR3" s="10" t="s">
        <v>551</v>
      </c>
      <c r="PS3" s="10" t="s">
        <v>83</v>
      </c>
      <c r="PT3" s="10"/>
      <c r="PU3" s="10" t="s">
        <v>553</v>
      </c>
      <c r="PV3" s="10" t="s">
        <v>555</v>
      </c>
      <c r="PW3" s="10" t="s">
        <v>556</v>
      </c>
      <c r="PX3" s="10" t="s">
        <v>557</v>
      </c>
      <c r="PY3" s="10" t="s">
        <v>558</v>
      </c>
      <c r="PZ3" s="10" t="s">
        <v>559</v>
      </c>
      <c r="QA3" s="10" t="s">
        <v>560</v>
      </c>
      <c r="QB3" s="10" t="s">
        <v>561</v>
      </c>
      <c r="QC3" s="10" t="s">
        <v>417</v>
      </c>
      <c r="QD3" s="10"/>
      <c r="QE3" s="10" t="s">
        <v>563</v>
      </c>
      <c r="QF3" s="10"/>
      <c r="QG3" s="10" t="s">
        <v>565</v>
      </c>
      <c r="QI3" s="10" t="s">
        <v>566</v>
      </c>
      <c r="QK3" s="10" t="s">
        <v>567</v>
      </c>
      <c r="QM3" s="10" t="s">
        <v>568</v>
      </c>
      <c r="QN3" s="10"/>
      <c r="QO3" s="3" t="s">
        <v>633</v>
      </c>
      <c r="QQ3" s="3" t="s">
        <v>634</v>
      </c>
      <c r="QS3" s="3" t="s">
        <v>635</v>
      </c>
      <c r="QU3" s="3" t="s">
        <v>636</v>
      </c>
      <c r="QW3" s="3" t="s">
        <v>637</v>
      </c>
      <c r="QY3" s="3" t="s">
        <v>638</v>
      </c>
      <c r="RA3" s="3" t="s">
        <v>639</v>
      </c>
      <c r="RC3" s="3" t="s">
        <v>640</v>
      </c>
      <c r="RE3" s="3" t="s">
        <v>641</v>
      </c>
      <c r="RG3" s="3" t="s">
        <v>642</v>
      </c>
      <c r="RI3" s="3" t="s">
        <v>643</v>
      </c>
      <c r="RK3" s="3" t="s">
        <v>644</v>
      </c>
      <c r="RM3" s="3" t="s">
        <v>645</v>
      </c>
      <c r="RO3" s="3" t="s">
        <v>646</v>
      </c>
      <c r="RQ3" s="3" t="s">
        <v>647</v>
      </c>
      <c r="RS3" s="3" t="s">
        <v>648</v>
      </c>
      <c r="RU3" s="3" t="s">
        <v>649</v>
      </c>
      <c r="RW3" s="3" t="s">
        <v>650</v>
      </c>
      <c r="RY3" s="3" t="s">
        <v>651</v>
      </c>
      <c r="SA3" s="3" t="s">
        <v>652</v>
      </c>
      <c r="SC3" s="3" t="s">
        <v>653</v>
      </c>
      <c r="SE3" s="3" t="s">
        <v>654</v>
      </c>
      <c r="SG3" s="3" t="s">
        <v>655</v>
      </c>
      <c r="SI3" s="3" t="s">
        <v>656</v>
      </c>
      <c r="SK3" s="3" t="s">
        <v>657</v>
      </c>
      <c r="SM3" s="3" t="s">
        <v>658</v>
      </c>
      <c r="SO3" s="3" t="s">
        <v>660</v>
      </c>
      <c r="SQ3" s="3" t="s">
        <v>662</v>
      </c>
      <c r="SS3" s="3" t="s">
        <v>664</v>
      </c>
      <c r="SU3" s="3" t="s">
        <v>666</v>
      </c>
      <c r="SW3" s="3" t="s">
        <v>668</v>
      </c>
      <c r="SY3" s="3" t="s">
        <v>670</v>
      </c>
      <c r="TA3" s="3" t="s">
        <v>672</v>
      </c>
      <c r="TC3" s="3" t="s">
        <v>674</v>
      </c>
      <c r="TE3" s="3" t="s">
        <v>675</v>
      </c>
      <c r="TG3" s="3" t="s">
        <v>676</v>
      </c>
      <c r="TI3" s="3" t="s">
        <v>677</v>
      </c>
      <c r="TK3" s="3" t="s">
        <v>678</v>
      </c>
      <c r="TM3" s="3" t="s">
        <v>679</v>
      </c>
      <c r="TO3" s="3" t="s">
        <v>681</v>
      </c>
      <c r="TQ3" s="3" t="s">
        <v>682</v>
      </c>
      <c r="TS3" s="3" t="s">
        <v>683</v>
      </c>
      <c r="TU3" s="3" t="s">
        <v>684</v>
      </c>
    </row>
    <row r="4" spans="1:542" s="3" customFormat="1" ht="38.25" customHeight="1">
      <c r="M4" s="3" t="s">
        <v>69</v>
      </c>
      <c r="U4" s="3" t="s">
        <v>69</v>
      </c>
      <c r="AA4" s="3" t="s">
        <v>27</v>
      </c>
      <c r="AB4" s="3" t="s">
        <v>2</v>
      </c>
      <c r="AF4" s="3" t="s">
        <v>69</v>
      </c>
      <c r="AG4" s="4" t="s">
        <v>26</v>
      </c>
      <c r="AH4" s="3" t="s">
        <v>70</v>
      </c>
      <c r="AJ4" s="3" t="s">
        <v>71</v>
      </c>
      <c r="AL4" s="3" t="s">
        <v>124</v>
      </c>
      <c r="AN4" s="3" t="s">
        <v>72</v>
      </c>
      <c r="AP4" s="3" t="s">
        <v>381</v>
      </c>
      <c r="AS4" s="3" t="s">
        <v>70</v>
      </c>
      <c r="AU4" s="3" t="s">
        <v>71</v>
      </c>
      <c r="AW4" s="3" t="s">
        <v>124</v>
      </c>
      <c r="AY4" s="3" t="s">
        <v>72</v>
      </c>
      <c r="BA4" s="3" t="s">
        <v>381</v>
      </c>
      <c r="BC4" s="3" t="s">
        <v>70</v>
      </c>
      <c r="BE4" s="3" t="s">
        <v>71</v>
      </c>
      <c r="BG4" s="3" t="s">
        <v>124</v>
      </c>
      <c r="BI4" s="3" t="s">
        <v>72</v>
      </c>
      <c r="BK4" s="3" t="s">
        <v>381</v>
      </c>
      <c r="BM4" s="3" t="s">
        <v>70</v>
      </c>
      <c r="BO4" s="3" t="s">
        <v>71</v>
      </c>
      <c r="BQ4" s="3" t="s">
        <v>124</v>
      </c>
      <c r="BS4" s="3" t="s">
        <v>72</v>
      </c>
      <c r="BU4" s="3" t="s">
        <v>381</v>
      </c>
      <c r="BW4" s="3" t="s">
        <v>70</v>
      </c>
      <c r="BY4" s="3" t="s">
        <v>71</v>
      </c>
      <c r="CA4" s="3" t="s">
        <v>124</v>
      </c>
      <c r="CC4" s="3" t="s">
        <v>72</v>
      </c>
      <c r="CE4" s="3" t="s">
        <v>381</v>
      </c>
      <c r="CG4" s="3" t="s">
        <v>69</v>
      </c>
      <c r="CH4" s="3" t="s">
        <v>70</v>
      </c>
      <c r="CJ4" s="3" t="s">
        <v>71</v>
      </c>
      <c r="CL4" s="3" t="s">
        <v>124</v>
      </c>
      <c r="CN4" s="3" t="s">
        <v>72</v>
      </c>
      <c r="CP4" s="3" t="s">
        <v>381</v>
      </c>
      <c r="CR4" s="3" t="s">
        <v>127</v>
      </c>
      <c r="CS4" s="3" t="s">
        <v>127</v>
      </c>
      <c r="CT4" s="3" t="s">
        <v>127</v>
      </c>
      <c r="CU4" s="3" t="s">
        <v>127</v>
      </c>
      <c r="DB4" s="3" t="s">
        <v>69</v>
      </c>
      <c r="DF4" s="3" t="s">
        <v>69</v>
      </c>
      <c r="DP4" s="3" t="s">
        <v>779</v>
      </c>
      <c r="DQ4" s="3" t="s">
        <v>627</v>
      </c>
      <c r="DU4" s="3" t="s">
        <v>393</v>
      </c>
      <c r="DV4" s="3" t="s">
        <v>400</v>
      </c>
      <c r="EA4" s="3" t="s">
        <v>393</v>
      </c>
      <c r="EG4" s="3" t="s">
        <v>394</v>
      </c>
      <c r="EI4" s="3" t="s">
        <v>393</v>
      </c>
      <c r="ER4" s="3" t="s">
        <v>393</v>
      </c>
      <c r="ES4" s="3" t="s">
        <v>400</v>
      </c>
      <c r="FB4" s="3" t="s">
        <v>393</v>
      </c>
      <c r="FO4" s="3" t="s">
        <v>393</v>
      </c>
      <c r="FQ4" s="10" t="s">
        <v>443</v>
      </c>
      <c r="FT4" s="10" t="s">
        <v>444</v>
      </c>
      <c r="FW4" s="10" t="s">
        <v>445</v>
      </c>
      <c r="FY4" s="10"/>
      <c r="FZ4" s="10" t="s">
        <v>402</v>
      </c>
      <c r="GA4" s="10"/>
      <c r="GB4" s="10"/>
      <c r="GC4" s="10"/>
      <c r="GD4" s="10" t="s">
        <v>443</v>
      </c>
      <c r="GG4" s="10" t="s">
        <v>444</v>
      </c>
      <c r="GJ4" s="10" t="s">
        <v>445</v>
      </c>
      <c r="GL4" s="10"/>
      <c r="GM4" s="10" t="s">
        <v>402</v>
      </c>
      <c r="GN4" s="10"/>
      <c r="GO4" s="10"/>
      <c r="GP4" s="10"/>
      <c r="GQ4" s="3" t="s">
        <v>70</v>
      </c>
      <c r="GS4" s="3" t="s">
        <v>71</v>
      </c>
      <c r="GU4" s="3" t="s">
        <v>124</v>
      </c>
      <c r="GW4" s="3" t="s">
        <v>72</v>
      </c>
      <c r="GY4" s="3" t="s">
        <v>381</v>
      </c>
      <c r="HB4" s="3" t="s">
        <v>70</v>
      </c>
      <c r="HD4" s="3" t="s">
        <v>71</v>
      </c>
      <c r="HF4" s="3" t="s">
        <v>124</v>
      </c>
      <c r="HH4" s="3" t="s">
        <v>72</v>
      </c>
      <c r="HJ4" s="3" t="s">
        <v>381</v>
      </c>
      <c r="HL4" s="3" t="s">
        <v>70</v>
      </c>
      <c r="HN4" s="3" t="s">
        <v>71</v>
      </c>
      <c r="HP4" s="3" t="s">
        <v>124</v>
      </c>
      <c r="HR4" s="3" t="s">
        <v>72</v>
      </c>
      <c r="HT4" s="3" t="s">
        <v>381</v>
      </c>
      <c r="HV4" s="3" t="s">
        <v>70</v>
      </c>
      <c r="HX4" s="3" t="s">
        <v>71</v>
      </c>
      <c r="HZ4" s="3" t="s">
        <v>124</v>
      </c>
      <c r="IB4" s="3" t="s">
        <v>72</v>
      </c>
      <c r="ID4" s="3" t="s">
        <v>381</v>
      </c>
      <c r="IF4" s="3" t="s">
        <v>70</v>
      </c>
      <c r="IH4" s="3" t="s">
        <v>71</v>
      </c>
      <c r="IJ4" s="3" t="s">
        <v>124</v>
      </c>
      <c r="IL4" s="3" t="s">
        <v>72</v>
      </c>
      <c r="IN4" s="3" t="s">
        <v>381</v>
      </c>
      <c r="IP4" s="3" t="s">
        <v>70</v>
      </c>
      <c r="IR4" s="3" t="s">
        <v>71</v>
      </c>
      <c r="IT4" s="3" t="s">
        <v>124</v>
      </c>
      <c r="IV4" s="3" t="s">
        <v>72</v>
      </c>
      <c r="IX4" s="3" t="s">
        <v>381</v>
      </c>
      <c r="IZ4" s="3" t="s">
        <v>70</v>
      </c>
      <c r="JB4" s="3" t="s">
        <v>71</v>
      </c>
      <c r="JD4" s="3" t="s">
        <v>124</v>
      </c>
      <c r="JF4" s="3" t="s">
        <v>72</v>
      </c>
      <c r="JH4" s="3" t="s">
        <v>381</v>
      </c>
      <c r="JJ4" s="3" t="s">
        <v>70</v>
      </c>
      <c r="JL4" s="3" t="s">
        <v>71</v>
      </c>
      <c r="JN4" s="3" t="s">
        <v>124</v>
      </c>
      <c r="JP4" s="3" t="s">
        <v>72</v>
      </c>
      <c r="JR4" s="3" t="s">
        <v>381</v>
      </c>
      <c r="JU4" s="3" t="s">
        <v>376</v>
      </c>
      <c r="JV4" s="3" t="s">
        <v>590</v>
      </c>
      <c r="JW4" s="3" t="s">
        <v>599</v>
      </c>
      <c r="JX4" s="3" t="s">
        <v>378</v>
      </c>
      <c r="JY4" s="3" t="s">
        <v>459</v>
      </c>
      <c r="KA4" s="3" t="s">
        <v>460</v>
      </c>
      <c r="KC4" s="3" t="s">
        <v>459</v>
      </c>
      <c r="KE4" s="3" t="s">
        <v>460</v>
      </c>
      <c r="KG4" s="3" t="s">
        <v>472</v>
      </c>
      <c r="KH4" s="3" t="s">
        <v>202</v>
      </c>
      <c r="KI4" s="3" t="s">
        <v>472</v>
      </c>
      <c r="KJ4" s="3" t="s">
        <v>202</v>
      </c>
      <c r="KK4" s="3" t="s">
        <v>472</v>
      </c>
      <c r="KL4" s="3" t="s">
        <v>202</v>
      </c>
      <c r="KM4" s="3" t="s">
        <v>472</v>
      </c>
      <c r="KN4" s="3" t="s">
        <v>202</v>
      </c>
      <c r="KO4" s="3" t="s">
        <v>472</v>
      </c>
      <c r="KP4" s="3" t="s">
        <v>202</v>
      </c>
      <c r="KQ4" s="3" t="s">
        <v>472</v>
      </c>
      <c r="KR4" s="3" t="s">
        <v>202</v>
      </c>
      <c r="KS4" s="3" t="s">
        <v>472</v>
      </c>
      <c r="KT4" s="3" t="s">
        <v>202</v>
      </c>
      <c r="KU4" s="3" t="s">
        <v>472</v>
      </c>
      <c r="KV4" s="3" t="s">
        <v>202</v>
      </c>
      <c r="KW4" s="3" t="s">
        <v>472</v>
      </c>
      <c r="KX4" s="3" t="s">
        <v>202</v>
      </c>
      <c r="KZ4" s="3" t="s">
        <v>472</v>
      </c>
      <c r="LA4" s="3" t="s">
        <v>202</v>
      </c>
      <c r="LC4" s="3" t="s">
        <v>182</v>
      </c>
      <c r="LF4" s="3" t="s">
        <v>182</v>
      </c>
      <c r="LI4" s="3" t="s">
        <v>182</v>
      </c>
      <c r="LK4" s="3" t="s">
        <v>472</v>
      </c>
      <c r="LL4" s="3" t="s">
        <v>202</v>
      </c>
      <c r="LM4" s="10" t="s">
        <v>479</v>
      </c>
      <c r="LN4" s="10" t="s">
        <v>480</v>
      </c>
      <c r="LO4" s="10" t="s">
        <v>481</v>
      </c>
      <c r="LP4" s="10" t="s">
        <v>482</v>
      </c>
      <c r="LQ4" s="10" t="s">
        <v>476</v>
      </c>
      <c r="LS4" s="10" t="s">
        <v>479</v>
      </c>
      <c r="LT4" s="10" t="s">
        <v>480</v>
      </c>
      <c r="LU4" s="10" t="s">
        <v>481</v>
      </c>
      <c r="LV4" s="10" t="s">
        <v>482</v>
      </c>
      <c r="LW4" s="10" t="s">
        <v>476</v>
      </c>
      <c r="LY4" s="10" t="s">
        <v>479</v>
      </c>
      <c r="LZ4" s="10" t="s">
        <v>480</v>
      </c>
      <c r="MA4" s="10" t="s">
        <v>481</v>
      </c>
      <c r="MB4" s="10" t="s">
        <v>482</v>
      </c>
      <c r="MC4" s="10" t="s">
        <v>476</v>
      </c>
      <c r="MJ4" s="3" t="s">
        <v>394</v>
      </c>
      <c r="MT4" s="3" t="s">
        <v>393</v>
      </c>
      <c r="MY4" s="3" t="s">
        <v>394</v>
      </c>
      <c r="NA4" s="3" t="s">
        <v>782</v>
      </c>
      <c r="NL4" s="3" t="s">
        <v>394</v>
      </c>
      <c r="NW4" s="3" t="s">
        <v>394</v>
      </c>
      <c r="OJ4" s="3" t="s">
        <v>394</v>
      </c>
      <c r="OL4" s="3" t="s">
        <v>788</v>
      </c>
      <c r="OQ4" s="3" t="s">
        <v>393</v>
      </c>
      <c r="PA4" s="3" t="s">
        <v>393</v>
      </c>
      <c r="PN4" s="3" t="s">
        <v>393</v>
      </c>
      <c r="PT4" s="3" t="s">
        <v>393</v>
      </c>
      <c r="QD4" s="3" t="s">
        <v>393</v>
      </c>
      <c r="QF4" s="3" t="s">
        <v>393</v>
      </c>
      <c r="QG4" s="3" t="s">
        <v>314</v>
      </c>
      <c r="QH4" s="3" t="s">
        <v>569</v>
      </c>
      <c r="QI4" s="3" t="s">
        <v>314</v>
      </c>
      <c r="QJ4" s="3" t="s">
        <v>569</v>
      </c>
      <c r="QK4" s="3" t="s">
        <v>314</v>
      </c>
      <c r="QL4" s="3" t="s">
        <v>569</v>
      </c>
      <c r="QM4" s="3" t="s">
        <v>314</v>
      </c>
      <c r="QN4" s="3" t="s">
        <v>569</v>
      </c>
      <c r="QO4" s="3" t="s">
        <v>73</v>
      </c>
      <c r="QP4" s="3" t="s">
        <v>74</v>
      </c>
      <c r="QQ4" s="3" t="s">
        <v>73</v>
      </c>
      <c r="QR4" s="3" t="s">
        <v>74</v>
      </c>
      <c r="QS4" s="3" t="s">
        <v>73</v>
      </c>
      <c r="QT4" s="3" t="s">
        <v>74</v>
      </c>
      <c r="QU4" s="3" t="s">
        <v>73</v>
      </c>
      <c r="QV4" s="3" t="s">
        <v>74</v>
      </c>
      <c r="QW4" s="3" t="s">
        <v>73</v>
      </c>
      <c r="QX4" s="3" t="s">
        <v>74</v>
      </c>
      <c r="QY4" s="3" t="s">
        <v>73</v>
      </c>
      <c r="QZ4" s="3" t="s">
        <v>74</v>
      </c>
      <c r="RA4" s="3" t="s">
        <v>73</v>
      </c>
      <c r="RB4" s="3" t="s">
        <v>74</v>
      </c>
      <c r="RC4" s="3" t="s">
        <v>73</v>
      </c>
      <c r="RD4" s="3" t="s">
        <v>74</v>
      </c>
      <c r="RE4" s="3" t="s">
        <v>73</v>
      </c>
      <c r="RF4" s="3" t="s">
        <v>74</v>
      </c>
      <c r="RG4" s="3" t="s">
        <v>73</v>
      </c>
      <c r="RH4" s="3" t="s">
        <v>74</v>
      </c>
      <c r="RI4" s="3" t="s">
        <v>73</v>
      </c>
      <c r="RJ4" s="3" t="s">
        <v>74</v>
      </c>
      <c r="RK4" s="3" t="s">
        <v>73</v>
      </c>
      <c r="RL4" s="3" t="s">
        <v>74</v>
      </c>
      <c r="RM4" s="3" t="s">
        <v>73</v>
      </c>
      <c r="RN4" s="3" t="s">
        <v>74</v>
      </c>
      <c r="RO4" s="3" t="s">
        <v>73</v>
      </c>
      <c r="RP4" s="3" t="s">
        <v>74</v>
      </c>
      <c r="RQ4" s="3" t="s">
        <v>73</v>
      </c>
      <c r="RR4" s="3" t="s">
        <v>74</v>
      </c>
      <c r="RS4" s="3" t="s">
        <v>73</v>
      </c>
      <c r="RT4" s="3" t="s">
        <v>74</v>
      </c>
      <c r="RU4" s="3" t="s">
        <v>73</v>
      </c>
      <c r="RV4" s="3" t="s">
        <v>74</v>
      </c>
      <c r="RW4" s="3" t="s">
        <v>73</v>
      </c>
      <c r="RX4" s="3" t="s">
        <v>74</v>
      </c>
      <c r="RY4" s="3" t="s">
        <v>73</v>
      </c>
      <c r="RZ4" s="3" t="s">
        <v>74</v>
      </c>
      <c r="SA4" s="3" t="s">
        <v>73</v>
      </c>
      <c r="SB4" s="3" t="s">
        <v>74</v>
      </c>
      <c r="SC4" s="3" t="s">
        <v>73</v>
      </c>
      <c r="SD4" s="3" t="s">
        <v>74</v>
      </c>
      <c r="SE4" s="3" t="s">
        <v>73</v>
      </c>
      <c r="SF4" s="3" t="s">
        <v>74</v>
      </c>
      <c r="SG4" s="3" t="s">
        <v>73</v>
      </c>
      <c r="SH4" s="3" t="s">
        <v>74</v>
      </c>
      <c r="SI4" s="3" t="s">
        <v>73</v>
      </c>
      <c r="SJ4" s="3" t="s">
        <v>74</v>
      </c>
      <c r="SK4" s="3" t="s">
        <v>73</v>
      </c>
      <c r="SL4" s="3" t="s">
        <v>74</v>
      </c>
      <c r="SM4" s="3" t="s">
        <v>73</v>
      </c>
      <c r="SN4" s="3" t="s">
        <v>74</v>
      </c>
      <c r="SO4" s="3" t="s">
        <v>73</v>
      </c>
      <c r="SP4" s="3" t="s">
        <v>74</v>
      </c>
      <c r="SQ4" s="3" t="s">
        <v>73</v>
      </c>
      <c r="SR4" s="3" t="s">
        <v>74</v>
      </c>
      <c r="SS4" s="3" t="s">
        <v>73</v>
      </c>
      <c r="ST4" s="3" t="s">
        <v>74</v>
      </c>
      <c r="SU4" s="3" t="s">
        <v>73</v>
      </c>
      <c r="SV4" s="3" t="s">
        <v>74</v>
      </c>
      <c r="SW4" s="3" t="s">
        <v>73</v>
      </c>
      <c r="SX4" s="3" t="s">
        <v>74</v>
      </c>
      <c r="SY4" s="3" t="s">
        <v>73</v>
      </c>
      <c r="SZ4" s="3" t="s">
        <v>74</v>
      </c>
      <c r="TA4" s="3" t="s">
        <v>73</v>
      </c>
      <c r="TB4" s="3" t="s">
        <v>74</v>
      </c>
      <c r="TC4" s="3" t="s">
        <v>73</v>
      </c>
      <c r="TD4" s="3" t="s">
        <v>74</v>
      </c>
      <c r="TE4" s="3" t="s">
        <v>73</v>
      </c>
      <c r="TF4" s="3" t="s">
        <v>74</v>
      </c>
      <c r="TG4" s="3" t="s">
        <v>73</v>
      </c>
      <c r="TH4" s="3" t="s">
        <v>74</v>
      </c>
      <c r="TI4" s="3" t="s">
        <v>73</v>
      </c>
      <c r="TJ4" s="3" t="s">
        <v>74</v>
      </c>
      <c r="TK4" s="3" t="s">
        <v>73</v>
      </c>
      <c r="TL4" s="3" t="s">
        <v>74</v>
      </c>
      <c r="TM4" s="3" t="s">
        <v>73</v>
      </c>
      <c r="TN4" s="3" t="s">
        <v>74</v>
      </c>
      <c r="TO4" s="3" t="s">
        <v>73</v>
      </c>
      <c r="TP4" s="3" t="s">
        <v>74</v>
      </c>
      <c r="TQ4" s="3" t="s">
        <v>73</v>
      </c>
      <c r="TR4" s="3" t="s">
        <v>74</v>
      </c>
      <c r="TS4" s="3" t="s">
        <v>73</v>
      </c>
      <c r="TT4" s="3" t="s">
        <v>74</v>
      </c>
      <c r="TU4" s="3" t="s">
        <v>73</v>
      </c>
      <c r="TV4" s="3" t="s">
        <v>74</v>
      </c>
    </row>
    <row r="5" spans="1:542" s="3" customFormat="1" ht="26.1" customHeight="1">
      <c r="AA5" s="3" t="s">
        <v>91</v>
      </c>
      <c r="AB5" s="3" t="s">
        <v>0</v>
      </c>
      <c r="AH5" s="3" t="s">
        <v>382</v>
      </c>
      <c r="AI5" s="3" t="s">
        <v>383</v>
      </c>
      <c r="AJ5" s="3" t="s">
        <v>382</v>
      </c>
      <c r="AK5" s="3" t="s">
        <v>383</v>
      </c>
      <c r="AL5" s="3" t="s">
        <v>382</v>
      </c>
      <c r="AM5" s="3" t="s">
        <v>383</v>
      </c>
      <c r="AN5" s="3" t="s">
        <v>382</v>
      </c>
      <c r="AO5" s="3" t="s">
        <v>383</v>
      </c>
      <c r="AP5" s="3" t="s">
        <v>382</v>
      </c>
      <c r="AQ5" s="3" t="s">
        <v>383</v>
      </c>
      <c r="AR5" s="3" t="s">
        <v>69</v>
      </c>
      <c r="AS5" s="3" t="s">
        <v>382</v>
      </c>
      <c r="AT5" s="3" t="s">
        <v>383</v>
      </c>
      <c r="AU5" s="3" t="s">
        <v>382</v>
      </c>
      <c r="AV5" s="3" t="s">
        <v>383</v>
      </c>
      <c r="AW5" s="3" t="s">
        <v>382</v>
      </c>
      <c r="AX5" s="3" t="s">
        <v>383</v>
      </c>
      <c r="AY5" s="3" t="s">
        <v>382</v>
      </c>
      <c r="AZ5" s="3" t="s">
        <v>383</v>
      </c>
      <c r="BA5" s="3" t="s">
        <v>382</v>
      </c>
      <c r="BB5" s="3" t="s">
        <v>383</v>
      </c>
      <c r="BC5" s="3" t="s">
        <v>382</v>
      </c>
      <c r="BD5" s="3" t="s">
        <v>383</v>
      </c>
      <c r="BE5" s="3" t="s">
        <v>382</v>
      </c>
      <c r="BF5" s="3" t="s">
        <v>383</v>
      </c>
      <c r="BG5" s="3" t="s">
        <v>382</v>
      </c>
      <c r="BH5" s="3" t="s">
        <v>383</v>
      </c>
      <c r="BI5" s="3" t="s">
        <v>382</v>
      </c>
      <c r="BJ5" s="3" t="s">
        <v>383</v>
      </c>
      <c r="BK5" s="3" t="s">
        <v>382</v>
      </c>
      <c r="BL5" s="3" t="s">
        <v>383</v>
      </c>
      <c r="BM5" s="3" t="s">
        <v>382</v>
      </c>
      <c r="BN5" s="3" t="s">
        <v>383</v>
      </c>
      <c r="BO5" s="3" t="s">
        <v>382</v>
      </c>
      <c r="BP5" s="3" t="s">
        <v>383</v>
      </c>
      <c r="BQ5" s="3" t="s">
        <v>382</v>
      </c>
      <c r="BR5" s="3" t="s">
        <v>383</v>
      </c>
      <c r="BS5" s="3" t="s">
        <v>382</v>
      </c>
      <c r="BT5" s="3" t="s">
        <v>383</v>
      </c>
      <c r="BU5" s="3" t="s">
        <v>382</v>
      </c>
      <c r="BV5" s="3" t="s">
        <v>383</v>
      </c>
      <c r="BW5" s="3" t="s">
        <v>382</v>
      </c>
      <c r="BX5" s="3" t="s">
        <v>383</v>
      </c>
      <c r="BY5" s="3" t="s">
        <v>382</v>
      </c>
      <c r="BZ5" s="3" t="s">
        <v>383</v>
      </c>
      <c r="CA5" s="3" t="s">
        <v>382</v>
      </c>
      <c r="CB5" s="3" t="s">
        <v>383</v>
      </c>
      <c r="CC5" s="3" t="s">
        <v>382</v>
      </c>
      <c r="CD5" s="3" t="s">
        <v>383</v>
      </c>
      <c r="CE5" s="3" t="s">
        <v>382</v>
      </c>
      <c r="CF5" s="3" t="s">
        <v>383</v>
      </c>
      <c r="CH5" s="3" t="s">
        <v>382</v>
      </c>
      <c r="CI5" s="3" t="s">
        <v>383</v>
      </c>
      <c r="CJ5" s="3" t="s">
        <v>382</v>
      </c>
      <c r="CK5" s="3" t="s">
        <v>383</v>
      </c>
      <c r="CL5" s="3" t="s">
        <v>382</v>
      </c>
      <c r="CM5" s="3" t="s">
        <v>383</v>
      </c>
      <c r="CN5" s="3" t="s">
        <v>382</v>
      </c>
      <c r="CO5" s="3" t="s">
        <v>383</v>
      </c>
      <c r="CP5" s="3" t="s">
        <v>382</v>
      </c>
      <c r="CQ5" s="3" t="s">
        <v>383</v>
      </c>
      <c r="FQ5" s="53" t="s">
        <v>173</v>
      </c>
      <c r="FR5" s="53" t="s">
        <v>174</v>
      </c>
      <c r="FS5" s="53" t="s">
        <v>175</v>
      </c>
      <c r="FT5" s="53" t="s">
        <v>173</v>
      </c>
      <c r="FU5" s="53" t="s">
        <v>174</v>
      </c>
      <c r="FV5" s="53" t="s">
        <v>175</v>
      </c>
      <c r="FW5" s="53" t="s">
        <v>173</v>
      </c>
      <c r="FX5" s="53" t="s">
        <v>174</v>
      </c>
      <c r="FY5" s="53" t="s">
        <v>175</v>
      </c>
      <c r="FZ5" s="53" t="s">
        <v>173</v>
      </c>
      <c r="GA5" s="53" t="s">
        <v>174</v>
      </c>
      <c r="GB5" s="53" t="s">
        <v>175</v>
      </c>
      <c r="GD5" s="53" t="s">
        <v>173</v>
      </c>
      <c r="GE5" s="53" t="s">
        <v>174</v>
      </c>
      <c r="GF5" s="53" t="s">
        <v>175</v>
      </c>
      <c r="GG5" s="53" t="s">
        <v>173</v>
      </c>
      <c r="GH5" s="53" t="s">
        <v>174</v>
      </c>
      <c r="GI5" s="53" t="s">
        <v>175</v>
      </c>
      <c r="GJ5" s="53" t="s">
        <v>173</v>
      </c>
      <c r="GK5" s="53" t="s">
        <v>174</v>
      </c>
      <c r="GL5" s="53" t="s">
        <v>175</v>
      </c>
      <c r="GM5" s="53" t="s">
        <v>173</v>
      </c>
      <c r="GN5" s="53" t="s">
        <v>174</v>
      </c>
      <c r="GO5" s="53" t="s">
        <v>175</v>
      </c>
      <c r="GQ5" s="3" t="s">
        <v>382</v>
      </c>
      <c r="GR5" s="3" t="s">
        <v>383</v>
      </c>
      <c r="GS5" s="3" t="s">
        <v>382</v>
      </c>
      <c r="GT5" s="3" t="s">
        <v>383</v>
      </c>
      <c r="GU5" s="3" t="s">
        <v>382</v>
      </c>
      <c r="GV5" s="3" t="s">
        <v>383</v>
      </c>
      <c r="GW5" s="3" t="s">
        <v>382</v>
      </c>
      <c r="GX5" s="3" t="s">
        <v>383</v>
      </c>
      <c r="GY5" s="3" t="s">
        <v>382</v>
      </c>
      <c r="GZ5" s="3" t="s">
        <v>383</v>
      </c>
      <c r="HB5" s="3" t="s">
        <v>382</v>
      </c>
      <c r="HC5" s="3" t="s">
        <v>383</v>
      </c>
      <c r="HD5" s="3" t="s">
        <v>382</v>
      </c>
      <c r="HE5" s="3" t="s">
        <v>383</v>
      </c>
      <c r="HF5" s="3" t="s">
        <v>382</v>
      </c>
      <c r="HG5" s="3" t="s">
        <v>383</v>
      </c>
      <c r="HH5" s="3" t="s">
        <v>382</v>
      </c>
      <c r="HI5" s="3" t="s">
        <v>383</v>
      </c>
      <c r="HJ5" s="3" t="s">
        <v>382</v>
      </c>
      <c r="HK5" s="3" t="s">
        <v>383</v>
      </c>
      <c r="HL5" s="3" t="s">
        <v>382</v>
      </c>
      <c r="HM5" s="3" t="s">
        <v>383</v>
      </c>
      <c r="HN5" s="3" t="s">
        <v>382</v>
      </c>
      <c r="HO5" s="3" t="s">
        <v>383</v>
      </c>
      <c r="HP5" s="3" t="s">
        <v>382</v>
      </c>
      <c r="HQ5" s="3" t="s">
        <v>383</v>
      </c>
      <c r="HR5" s="3" t="s">
        <v>382</v>
      </c>
      <c r="HS5" s="3" t="s">
        <v>383</v>
      </c>
      <c r="HT5" s="3" t="s">
        <v>382</v>
      </c>
      <c r="HU5" s="3" t="s">
        <v>383</v>
      </c>
      <c r="HV5" s="3" t="s">
        <v>382</v>
      </c>
      <c r="HW5" s="3" t="s">
        <v>383</v>
      </c>
      <c r="HX5" s="3" t="s">
        <v>382</v>
      </c>
      <c r="HY5" s="3" t="s">
        <v>383</v>
      </c>
      <c r="HZ5" s="3" t="s">
        <v>382</v>
      </c>
      <c r="IA5" s="3" t="s">
        <v>383</v>
      </c>
      <c r="IB5" s="3" t="s">
        <v>382</v>
      </c>
      <c r="IC5" s="3" t="s">
        <v>383</v>
      </c>
      <c r="ID5" s="3" t="s">
        <v>382</v>
      </c>
      <c r="IE5" s="3" t="s">
        <v>383</v>
      </c>
      <c r="IF5" s="3" t="s">
        <v>382</v>
      </c>
      <c r="IG5" s="3" t="s">
        <v>383</v>
      </c>
      <c r="IH5" s="3" t="s">
        <v>382</v>
      </c>
      <c r="II5" s="3" t="s">
        <v>383</v>
      </c>
      <c r="IJ5" s="3" t="s">
        <v>382</v>
      </c>
      <c r="IK5" s="3" t="s">
        <v>383</v>
      </c>
      <c r="IL5" s="3" t="s">
        <v>382</v>
      </c>
      <c r="IM5" s="3" t="s">
        <v>383</v>
      </c>
      <c r="IN5" s="3" t="s">
        <v>382</v>
      </c>
      <c r="IO5" s="3" t="s">
        <v>383</v>
      </c>
      <c r="IP5" s="3" t="s">
        <v>382</v>
      </c>
      <c r="IQ5" s="3" t="s">
        <v>383</v>
      </c>
      <c r="IR5" s="3" t="s">
        <v>382</v>
      </c>
      <c r="IS5" s="3" t="s">
        <v>383</v>
      </c>
      <c r="IT5" s="3" t="s">
        <v>382</v>
      </c>
      <c r="IU5" s="3" t="s">
        <v>383</v>
      </c>
      <c r="IV5" s="3" t="s">
        <v>382</v>
      </c>
      <c r="IW5" s="3" t="s">
        <v>383</v>
      </c>
      <c r="IX5" s="3" t="s">
        <v>382</v>
      </c>
      <c r="IY5" s="3" t="s">
        <v>383</v>
      </c>
      <c r="IZ5" s="3" t="s">
        <v>382</v>
      </c>
      <c r="JA5" s="3" t="s">
        <v>383</v>
      </c>
      <c r="JB5" s="3" t="s">
        <v>382</v>
      </c>
      <c r="JC5" s="3" t="s">
        <v>383</v>
      </c>
      <c r="JD5" s="3" t="s">
        <v>382</v>
      </c>
      <c r="JE5" s="3" t="s">
        <v>383</v>
      </c>
      <c r="JF5" s="3" t="s">
        <v>382</v>
      </c>
      <c r="JG5" s="3" t="s">
        <v>383</v>
      </c>
      <c r="JH5" s="3" t="s">
        <v>382</v>
      </c>
      <c r="JI5" s="3" t="s">
        <v>383</v>
      </c>
      <c r="JJ5" s="3" t="s">
        <v>382</v>
      </c>
      <c r="JK5" s="3" t="s">
        <v>383</v>
      </c>
      <c r="JL5" s="3" t="s">
        <v>382</v>
      </c>
      <c r="JM5" s="3" t="s">
        <v>383</v>
      </c>
      <c r="JN5" s="3" t="s">
        <v>382</v>
      </c>
      <c r="JO5" s="3" t="s">
        <v>383</v>
      </c>
      <c r="JP5" s="3" t="s">
        <v>382</v>
      </c>
      <c r="JQ5" s="3" t="s">
        <v>383</v>
      </c>
      <c r="JR5" s="3" t="s">
        <v>382</v>
      </c>
      <c r="JS5" s="3" t="s">
        <v>383</v>
      </c>
      <c r="JY5" s="3" t="s">
        <v>382</v>
      </c>
      <c r="JZ5" s="3" t="s">
        <v>383</v>
      </c>
      <c r="KA5" s="3" t="s">
        <v>382</v>
      </c>
      <c r="KB5" s="3" t="s">
        <v>383</v>
      </c>
      <c r="KC5" s="3" t="s">
        <v>382</v>
      </c>
      <c r="KD5" s="3" t="s">
        <v>383</v>
      </c>
      <c r="KE5" s="3" t="s">
        <v>382</v>
      </c>
      <c r="KF5" s="3" t="s">
        <v>383</v>
      </c>
      <c r="KY5" s="3" t="s">
        <v>393</v>
      </c>
      <c r="LC5" s="3" t="s">
        <v>472</v>
      </c>
      <c r="LD5" s="3" t="s">
        <v>202</v>
      </c>
      <c r="LF5" s="3" t="s">
        <v>472</v>
      </c>
      <c r="LG5" s="3" t="s">
        <v>202</v>
      </c>
      <c r="LI5" s="3" t="s">
        <v>472</v>
      </c>
      <c r="LJ5" s="3" t="s">
        <v>202</v>
      </c>
      <c r="LM5" s="3" t="s">
        <v>202</v>
      </c>
      <c r="LN5" s="3" t="s">
        <v>204</v>
      </c>
      <c r="LO5" s="3" t="s">
        <v>206</v>
      </c>
      <c r="LP5" s="3" t="s">
        <v>208</v>
      </c>
      <c r="LQ5" s="3" t="s">
        <v>477</v>
      </c>
      <c r="LR5" s="69" t="s">
        <v>393</v>
      </c>
      <c r="LS5" s="3" t="s">
        <v>202</v>
      </c>
      <c r="LT5" s="3" t="s">
        <v>204</v>
      </c>
      <c r="LU5" s="3" t="s">
        <v>206</v>
      </c>
      <c r="LV5" s="3" t="s">
        <v>208</v>
      </c>
      <c r="LW5" s="3" t="s">
        <v>477</v>
      </c>
      <c r="LX5" s="69" t="s">
        <v>393</v>
      </c>
      <c r="LY5" s="3" t="s">
        <v>202</v>
      </c>
      <c r="LZ5" s="3" t="s">
        <v>204</v>
      </c>
      <c r="MA5" s="3" t="s">
        <v>206</v>
      </c>
      <c r="MB5" s="3" t="s">
        <v>208</v>
      </c>
      <c r="MC5" s="3" t="s">
        <v>477</v>
      </c>
      <c r="MD5" s="69" t="s">
        <v>393</v>
      </c>
      <c r="MU5" s="3" t="s">
        <v>764</v>
      </c>
      <c r="NA5" s="3" t="s">
        <v>784</v>
      </c>
      <c r="NB5" s="3" t="s">
        <v>785</v>
      </c>
      <c r="OL5" s="3" t="s">
        <v>784</v>
      </c>
      <c r="OM5" s="3" t="s">
        <v>789</v>
      </c>
    </row>
    <row r="6" spans="1:542" s="3" customFormat="1" ht="26.1" customHeight="1">
      <c r="FQ6" s="53"/>
      <c r="FR6" s="53"/>
      <c r="FS6" s="53"/>
      <c r="FT6" s="53"/>
      <c r="FU6" s="53"/>
      <c r="FV6" s="53"/>
      <c r="FW6" s="53"/>
      <c r="FX6" s="53"/>
      <c r="FY6" s="53"/>
      <c r="GC6" s="3" t="s">
        <v>393</v>
      </c>
      <c r="GD6" s="53"/>
      <c r="GE6" s="53"/>
      <c r="GF6" s="53"/>
      <c r="GG6" s="53"/>
      <c r="GH6" s="53"/>
      <c r="GI6" s="53"/>
      <c r="GJ6" s="53"/>
      <c r="GK6" s="53"/>
      <c r="GL6" s="53"/>
      <c r="GP6" s="3" t="s">
        <v>393</v>
      </c>
      <c r="HA6" s="3" t="s">
        <v>393</v>
      </c>
      <c r="JT6" s="3" t="s">
        <v>454</v>
      </c>
    </row>
    <row r="7" spans="1:542" s="15" customFormat="1" ht="27" customHeight="1">
      <c r="A7" s="11" t="s">
        <v>571</v>
      </c>
      <c r="B7" s="29" t="str">
        <f>IF(基本情報!D7="","",基本情報!D7)</f>
        <v/>
      </c>
      <c r="C7" s="29" t="str">
        <f>IF(基本情報!D9="","",基本情報!D9)</f>
        <v/>
      </c>
      <c r="D7" s="29" t="str">
        <f>IF(基本情報!D11="","",基本情報!D11)</f>
        <v/>
      </c>
      <c r="E7" s="29" t="str">
        <f>IF(基本情報!D13="","",基本情報!D13)</f>
        <v/>
      </c>
      <c r="F7" s="62" t="str">
        <f>IF(基本情報!D15="","",基本情報!D15)</f>
        <v/>
      </c>
      <c r="G7" s="59" t="str">
        <f>IF('問1 【貴社の事業形態】'!B11="","",'問1 【貴社の事業形態】'!B11)</f>
        <v/>
      </c>
      <c r="H7" s="59" t="str">
        <f>IF('問1 【貴社の事業形態】'!B13="","",'問1 【貴社の事業形態】'!B13)</f>
        <v/>
      </c>
      <c r="I7" s="59" t="str">
        <f>IF('問1 【貴社の事業形態】'!B15="","",'問1 【貴社の事業形態】'!B15)</f>
        <v/>
      </c>
      <c r="J7" s="59" t="str">
        <f>IF('問1 【貴社の事業形態】'!B17="","",'問1 【貴社の事業形態】'!B17)</f>
        <v/>
      </c>
      <c r="K7" s="59" t="str">
        <f>IF('問1 【貴社の事業形態】'!B18="","",'問1 【貴社の事業形態】'!B18)</f>
        <v/>
      </c>
      <c r="L7" s="59" t="str">
        <f>IF('問1 【貴社の事業形態】'!B19="","",'問1 【貴社の事業形態】'!B19)</f>
        <v/>
      </c>
      <c r="M7" s="29" t="str">
        <f>IF('問1 【貴社の事業形態】'!E20="","",'問1 【貴社の事業形態】'!E20)</f>
        <v/>
      </c>
      <c r="N7" s="59" t="str">
        <f>IF('問1 【貴社の事業形態】'!B22="","",'問1 【貴社の事業形態】'!B22)</f>
        <v/>
      </c>
      <c r="O7" s="59" t="str">
        <f>IF('問1 【貴社の事業形態】'!B24="","",'問1 【貴社の事業形態】'!B24)</f>
        <v/>
      </c>
      <c r="P7" s="59" t="str">
        <f>IF('問1 【貴社の事業形態】'!B26="","",'問1 【貴社の事業形態】'!B26)</f>
        <v/>
      </c>
      <c r="Q7" s="59" t="str">
        <f>IF('問1 【貴社の事業形態】'!B28="","",'問1 【貴社の事業形態】'!B28)</f>
        <v/>
      </c>
      <c r="R7" s="59" t="str">
        <f>IF('問1 【貴社の事業形態】'!B30="","",'問1 【貴社の事業形態】'!B30)</f>
        <v/>
      </c>
      <c r="S7" s="59" t="str">
        <f>IF('問1 【貴社の事業形態】'!B31="","",'問1 【貴社の事業形態】'!B31)</f>
        <v/>
      </c>
      <c r="T7" s="59" t="str">
        <f>IF('問1 【貴社の事業形態】'!B32="","",'問1 【貴社の事業形態】'!B32)</f>
        <v/>
      </c>
      <c r="U7" s="29" t="str">
        <f>IF('問1 【貴社の事業形態】'!E33="","",'問1 【貴社の事業形態】'!E33)</f>
        <v/>
      </c>
      <c r="V7" s="59">
        <f>IF(問2【取り外し全般】!C7="","",問2【取り外し全般】!C7)</f>
        <v>2</v>
      </c>
      <c r="W7" s="59" t="str">
        <f>IF(問2【取り外し全般】!B14="","",問2【取り外し全般】!B14)</f>
        <v/>
      </c>
      <c r="X7" s="59" t="str">
        <f>IF(問2【取り外し全般】!B15="","",問2【取り外し全般】!B15)</f>
        <v>　</v>
      </c>
      <c r="Y7" s="59" t="str">
        <f>IF(問2【取り外し全般】!B16="","",問2【取り外し全般】!B16)</f>
        <v>　</v>
      </c>
      <c r="Z7" s="59" t="str">
        <f>IF(問2【取り外し全般】!B17="","",問2【取り外し全般】!B17)</f>
        <v/>
      </c>
      <c r="AA7" s="26" t="str">
        <f>IF(問2【取り外し全般】!F20="","",問2【取り外し全般】!F20)</f>
        <v/>
      </c>
      <c r="AB7" s="26" t="str">
        <f>IF(問2【取り外し全般】!K20="","",問2【取り外し全般】!K20)</f>
        <v/>
      </c>
      <c r="AC7" s="59" t="str">
        <f>IF(問2【取り外し全般】!B21="","",問2【取り外し全般】!B21)</f>
        <v/>
      </c>
      <c r="AD7" s="59" t="str">
        <f>IF(問2【取り外し全般】!B23="","",問2【取り外し全般】!B23)</f>
        <v/>
      </c>
      <c r="AE7" s="59" t="str">
        <f>IF(問2【取り外し全般】!B25="","",問2【取り外し全般】!B25)</f>
        <v/>
      </c>
      <c r="AF7" s="29" t="str">
        <f>IF(問2【取り外し全般】!E26="","",問2【取り外し全般】!E26)</f>
        <v/>
      </c>
      <c r="AG7" s="12" t="str">
        <f>IF(問2【取り外し全般】!C29="","",問2【取り外し全般】!C29)</f>
        <v/>
      </c>
      <c r="AH7" s="26" t="str">
        <f>IF(問2【取り外し全般】!F42="","",問2【取り外し全般】!F42)</f>
        <v/>
      </c>
      <c r="AI7" s="26" t="str">
        <f>IF(問2【取り外し全般】!F43="","",問2【取り外し全般】!F43)</f>
        <v/>
      </c>
      <c r="AJ7" s="26" t="str">
        <f>IF(問2【取り外し全般】!H42="","",問2【取り外し全般】!H42)</f>
        <v/>
      </c>
      <c r="AK7" s="26" t="str">
        <f>IF(問2【取り外し全般】!H43="","",問2【取り外し全般】!H43)</f>
        <v/>
      </c>
      <c r="AL7" s="26" t="str">
        <f>IF(問2【取り外し全般】!J42="","",問2【取り外し全般】!J42)</f>
        <v/>
      </c>
      <c r="AM7" s="26" t="str">
        <f>IF(問2【取り外し全般】!J43="","",問2【取り外し全般】!J43)</f>
        <v/>
      </c>
      <c r="AN7" s="26" t="str">
        <f>IF(問2【取り外し全般】!L42="","",問2【取り外し全般】!L42)</f>
        <v/>
      </c>
      <c r="AO7" s="26" t="str">
        <f>IF(問2【取り外し全般】!L43="","",問2【取り外し全般】!L43)</f>
        <v/>
      </c>
      <c r="AP7" s="26" t="str">
        <f>IF(問2【取り外し全般】!N42="","",問2【取り外し全般】!N42)</f>
        <v/>
      </c>
      <c r="AQ7" s="26" t="str">
        <f>IF(問2【取り外し全般】!N43="","",問2【取り外し全般】!N43)</f>
        <v/>
      </c>
      <c r="AR7" s="29" t="str">
        <f>IF(問2【取り外し全般】!N41="","",問2【取り外し全般】!N41)</f>
        <v/>
      </c>
      <c r="AS7" s="26" t="str">
        <f>IF(問2【取り外し全般】!F44="","",問2【取り外し全般】!F44)</f>
        <v/>
      </c>
      <c r="AT7" s="26" t="str">
        <f>IF(問2【取り外し全般】!F45="","",問2【取り外し全般】!F45)</f>
        <v/>
      </c>
      <c r="AU7" s="26" t="str">
        <f>IF(問2【取り外し全般】!H44="","",問2【取り外し全般】!H44)</f>
        <v/>
      </c>
      <c r="AV7" s="26" t="str">
        <f>IF(問2【取り外し全般】!H45="","",問2【取り外し全般】!H45)</f>
        <v/>
      </c>
      <c r="AW7" s="26" t="str">
        <f>IF(問2【取り外し全般】!J44="","",問2【取り外し全般】!J44)</f>
        <v/>
      </c>
      <c r="AX7" s="26" t="str">
        <f>IF(問2【取り外し全般】!J45="","",問2【取り外し全般】!J45)</f>
        <v/>
      </c>
      <c r="AY7" s="26" t="str">
        <f>IF(問2【取り外し全般】!L44="","",問2【取り外し全般】!L44)</f>
        <v/>
      </c>
      <c r="AZ7" s="26" t="str">
        <f>IF(問2【取り外し全般】!L45="","",問2【取り外し全般】!L45)</f>
        <v/>
      </c>
      <c r="BA7" s="26" t="str">
        <f>IF(問2【取り外し全般】!N44="","",問2【取り外し全般】!N44)</f>
        <v/>
      </c>
      <c r="BB7" s="26" t="str">
        <f>IF(問2【取り外し全般】!N45="","",問2【取り外し全般】!N45)</f>
        <v/>
      </c>
      <c r="BC7" s="26" t="str">
        <f>IF(問2【取り外し全般】!F46="","",問2【取り外し全般】!F46)</f>
        <v/>
      </c>
      <c r="BD7" s="26" t="str">
        <f>IF(問2【取り外し全般】!F47="","",問2【取り外し全般】!F47)</f>
        <v/>
      </c>
      <c r="BE7" s="26" t="str">
        <f>IF(問2【取り外し全般】!H46="","",問2【取り外し全般】!H46)</f>
        <v/>
      </c>
      <c r="BF7" s="26" t="str">
        <f>IF(問2【取り外し全般】!H47="","",問2【取り外し全般】!H47)</f>
        <v/>
      </c>
      <c r="BG7" s="26" t="str">
        <f>IF(問2【取り外し全般】!J46="","",問2【取り外し全般】!J46)</f>
        <v/>
      </c>
      <c r="BH7" s="26" t="str">
        <f>IF(問2【取り外し全般】!J47="","",問2【取り外し全般】!J47)</f>
        <v/>
      </c>
      <c r="BI7" s="26" t="str">
        <f>IF(問2【取り外し全般】!L46="","",問2【取り外し全般】!L46)</f>
        <v/>
      </c>
      <c r="BJ7" s="26" t="str">
        <f>IF(問2【取り外し全般】!L47="","",問2【取り外し全般】!L47)</f>
        <v/>
      </c>
      <c r="BK7" s="26" t="str">
        <f>IF(問2【取り外し全般】!N46="","",問2【取り外し全般】!N46)</f>
        <v/>
      </c>
      <c r="BL7" s="26" t="str">
        <f>IF(問2【取り外し全般】!N47="","",問2【取り外し全般】!N47)</f>
        <v/>
      </c>
      <c r="BM7" s="26" t="str">
        <f>IF(問2【取り外し全般】!F48="","",問2【取り外し全般】!F48)</f>
        <v/>
      </c>
      <c r="BN7" s="26" t="str">
        <f>IF(問2【取り外し全般】!F49="","",問2【取り外し全般】!F49)</f>
        <v/>
      </c>
      <c r="BO7" s="26" t="str">
        <f>IF(問2【取り外し全般】!H48="","",問2【取り外し全般】!H48)</f>
        <v/>
      </c>
      <c r="BP7" s="26" t="str">
        <f>IF(問2【取り外し全般】!H49="","",問2【取り外し全般】!H49)</f>
        <v/>
      </c>
      <c r="BQ7" s="26" t="str">
        <f>IF(問2【取り外し全般】!J48="","",問2【取り外し全般】!J48)</f>
        <v/>
      </c>
      <c r="BR7" s="26" t="str">
        <f>IF(問2【取り外し全般】!J49="","",問2【取り外し全般】!J49)</f>
        <v/>
      </c>
      <c r="BS7" s="26" t="str">
        <f>IF(問2【取り外し全般】!L48="","",問2【取り外し全般】!L48)</f>
        <v/>
      </c>
      <c r="BT7" s="26" t="str">
        <f>IF(問2【取り外し全般】!L49="","",問2【取り外し全般】!L49)</f>
        <v/>
      </c>
      <c r="BU7" s="26" t="str">
        <f>IF(問2【取り外し全般】!N48="","",問2【取り外し全般】!N48)</f>
        <v/>
      </c>
      <c r="BV7" s="26" t="str">
        <f>IF(問2【取り外し全般】!N49="","",問2【取り外し全般】!N49)</f>
        <v/>
      </c>
      <c r="BW7" s="26" t="str">
        <f>IF(問2【取り外し全般】!F50="","",問2【取り外し全般】!F50)</f>
        <v/>
      </c>
      <c r="BX7" s="26" t="str">
        <f>IF(問2【取り外し全般】!F51="","",問2【取り外し全般】!F51)</f>
        <v/>
      </c>
      <c r="BY7" s="26" t="str">
        <f>IF(問2【取り外し全般】!H50="","",問2【取り外し全般】!H50)</f>
        <v/>
      </c>
      <c r="BZ7" s="26" t="str">
        <f>IF(問2【取り外し全般】!H51="","",問2【取り外し全般】!H51)</f>
        <v/>
      </c>
      <c r="CA7" s="26" t="str">
        <f>IF(問2【取り外し全般】!J50="","",問2【取り外し全般】!J50)</f>
        <v/>
      </c>
      <c r="CB7" s="26" t="str">
        <f>IF(問2【取り外し全般】!J51="","",問2【取り外し全般】!J51)</f>
        <v/>
      </c>
      <c r="CC7" s="26" t="str">
        <f>IF(問2【取り外し全般】!L50="","",問2【取り外し全般】!L50)</f>
        <v/>
      </c>
      <c r="CD7" s="26" t="str">
        <f>IF(問2【取り外し全般】!L51="","",問2【取り外し全般】!L51)</f>
        <v/>
      </c>
      <c r="CE7" s="26" t="str">
        <f>IF(問2【取り外し全般】!N50="","",問2【取り外し全般】!N50)</f>
        <v/>
      </c>
      <c r="CF7" s="26" t="str">
        <f>IF(問2【取り外し全般】!N51="","",問2【取り外し全般】!N51)</f>
        <v/>
      </c>
      <c r="CG7" s="29" t="str">
        <f>IF(問2【取り外し全般】!C55="","",問2【取り外し全般】!C55)</f>
        <v/>
      </c>
      <c r="CH7" s="26" t="str">
        <f>IF(問2【取り外し全般】!F52="","",問2【取り外し全般】!F52)</f>
        <v/>
      </c>
      <c r="CI7" s="26" t="str">
        <f>IF(問2【取り外し全般】!F54="","",問2【取り外し全般】!F54)</f>
        <v/>
      </c>
      <c r="CJ7" s="26" t="str">
        <f>IF(問2【取り外し全般】!H52="","",問2【取り外し全般】!H52)</f>
        <v/>
      </c>
      <c r="CK7" s="26" t="str">
        <f>IF(問2【取り外し全般】!H54="","",問2【取り外し全般】!H54)</f>
        <v/>
      </c>
      <c r="CL7" s="26" t="str">
        <f>IF(問2【取り外し全般】!J52="","",問2【取り外し全般】!J52)</f>
        <v/>
      </c>
      <c r="CM7" s="26" t="str">
        <f>IF(問2【取り外し全般】!J54="","",問2【取り外し全般】!J54)</f>
        <v/>
      </c>
      <c r="CN7" s="26" t="str">
        <f>IF(問2【取り外し全般】!L52="","",問2【取り外し全般】!L52)</f>
        <v/>
      </c>
      <c r="CO7" s="26" t="str">
        <f>IF(問2【取り外し全般】!L54="","",問2【取り外し全般】!L54)</f>
        <v/>
      </c>
      <c r="CP7" s="26" t="str">
        <f>IF(問2【取り外し全般】!N52="","",問2【取り外し全般】!N52)</f>
        <v/>
      </c>
      <c r="CQ7" s="26" t="str">
        <f>IF(問2【取り外し全般】!N54="","",問2【取り外し全般】!N54)</f>
        <v/>
      </c>
      <c r="CR7" s="29" t="str">
        <f>IF(問2【取り外し全般】!I65="","",問2【取り外し全般】!I65)</f>
        <v/>
      </c>
      <c r="CS7" s="29" t="str">
        <f>IF(問2【取り外し全般】!I66="","",問2【取り外し全般】!I66)</f>
        <v/>
      </c>
      <c r="CT7" s="29" t="str">
        <f>IF(問2【取り外し全般】!I67="","",問2【取り外し全般】!I67)</f>
        <v/>
      </c>
      <c r="CU7" s="29" t="str">
        <f>IF(問2【取り外し全般】!I68="","",問2【取り外し全般】!I68)</f>
        <v/>
      </c>
      <c r="CV7" s="26" t="str">
        <f>IF(問2【取り外し全般】!K74="","",問2【取り外し全般】!K74)</f>
        <v/>
      </c>
      <c r="CW7" s="26" t="str">
        <f>IF(問2【取り外し全般】!K75="","",問2【取り外し全般】!K75)</f>
        <v/>
      </c>
      <c r="CX7" s="26" t="str">
        <f>IF(問2【取り外し全般】!K76="","",問2【取り外し全般】!K76)</f>
        <v/>
      </c>
      <c r="CY7" s="26" t="str">
        <f>IF(問2【取り外し全般】!K77="","",問2【取り外し全般】!K77)</f>
        <v/>
      </c>
      <c r="CZ7" s="26" t="str">
        <f>IF(問2【取り外し全般】!K78="","",問2【取り外し全般】!K78)</f>
        <v/>
      </c>
      <c r="DA7" s="26" t="str">
        <f>IF(問2【取り外し全般】!K79="","",問2【取り外し全般】!K79)</f>
        <v/>
      </c>
      <c r="DB7" s="29" t="str">
        <f>IF(問2【取り外し全般】!D80="","",問2【取り外し全般】!D80)</f>
        <v/>
      </c>
      <c r="DC7" s="59" t="str">
        <f>IF(問2【取り外し全般】!B85="","",問2【取り外し全般】!B85)</f>
        <v/>
      </c>
      <c r="DD7" s="59" t="str">
        <f>IF(問2【取り外し全般】!B86="","",問2【取り外し全般】!B86)</f>
        <v/>
      </c>
      <c r="DE7" s="59" t="str">
        <f>IF(問2【取り外し全般】!B87="","",問2【取り外し全般】!B87)</f>
        <v/>
      </c>
      <c r="DF7" s="29" t="str">
        <f>IF(問2【取り外し全般】!E88="","",問2【取り外し全般】!E88)</f>
        <v/>
      </c>
      <c r="DG7" s="59" t="str">
        <f>IF(問2【取り外し全般】!B94="","",問2【取り外し全般】!B94)</f>
        <v/>
      </c>
      <c r="DH7" s="59" t="str">
        <f>IF(問2【取り外し全般】!B96="","",問2【取り外し全般】!B96)</f>
        <v/>
      </c>
      <c r="DI7" s="59" t="str">
        <f>IF(問2【取り外し全般】!B97="","",問2【取り外し全般】!B97)</f>
        <v/>
      </c>
      <c r="DJ7" s="59" t="str">
        <f>IF(問2【取り外し全般】!B98="","",問2【取り外し全般】!B98)</f>
        <v/>
      </c>
      <c r="DK7" s="59" t="str">
        <f>IF(問2【取り外し全般】!B99="","",問2【取り外し全般】!B99)</f>
        <v/>
      </c>
      <c r="DL7" s="59" t="str">
        <f>IF(問2【取り外し全般】!B100="","",問2【取り外し全般】!B100)</f>
        <v/>
      </c>
      <c r="DM7" s="59" t="str">
        <f>IF(問2【取り外し全般】!B101="","",問2【取り外し全般】!B101)</f>
        <v/>
      </c>
      <c r="DN7" s="59" t="str">
        <f>IF(問2【取り外し全般】!B102="","",問2【取り外し全般】!B102)</f>
        <v/>
      </c>
      <c r="DO7" s="59" t="str">
        <f>IF(問2【取り外し全般】!B103="","",問2【取り外し全般】!B103)</f>
        <v/>
      </c>
      <c r="DP7" s="63" t="str">
        <f>IF(問2【取り外し全般】!E104="","",問2【取り外し全般】!E104)</f>
        <v/>
      </c>
      <c r="DQ7" s="12" t="str">
        <f>IF(問2【取り外し全般】!C112="","",問2【取り外し全般】!C112)</f>
        <v/>
      </c>
      <c r="DR7" s="65" t="str">
        <f>IF(問2【取り外し全般】!B118="","",問2【取り外し全般】!B118)</f>
        <v/>
      </c>
      <c r="DS7" s="65" t="str">
        <f>IF(問2【取り外し全般】!B119="","",問2【取り外し全般】!B119)</f>
        <v/>
      </c>
      <c r="DT7" s="65" t="str">
        <f>IF(問2【取り外し全般】!B120="","",問2【取り外し全般】!B120)</f>
        <v/>
      </c>
      <c r="DU7" s="66" t="str">
        <f>IF(問2【取り外し全般】!E121="","",問2【取り外し全般】!E121)</f>
        <v/>
      </c>
      <c r="DV7" s="66" t="str">
        <f>IF(問2【取り外し全般】!B132="","",問2【取り外し全般】!B132)</f>
        <v/>
      </c>
      <c r="DW7" s="59" t="str">
        <f>IF(問2【取り外し全般】!B143="","",問2【取り外し全般】!B143)</f>
        <v/>
      </c>
      <c r="DX7" s="59" t="str">
        <f>IF(問2【取り外し全般】!B144="","",問2【取り外し全般】!B144)</f>
        <v/>
      </c>
      <c r="DY7" s="59" t="str">
        <f>IF(問2【取り外し全般】!B145="","",問2【取り外し全般】!B145)</f>
        <v/>
      </c>
      <c r="DZ7" s="59" t="str">
        <f>IF(問2【取り外し全般】!B146="","",問2【取り外し全般】!B146)</f>
        <v/>
      </c>
      <c r="EA7" s="29" t="str">
        <f>IF(問2【取り外し全般】!E147="","",問2【取り外し全般】!E147)</f>
        <v/>
      </c>
      <c r="EB7" s="59" t="str">
        <f>IF(問2【取り外し全般】!B152="","",問2【取り外し全般】!B152)</f>
        <v/>
      </c>
      <c r="EC7" s="59" t="str">
        <f>IF(問2【取り外し全般】!B153="","",問2【取り外し全般】!B153)</f>
        <v/>
      </c>
      <c r="ED7" s="65" t="str">
        <f>IF(問2【取り外し全般】!B154="","",問2【取り外し全般】!B154)</f>
        <v/>
      </c>
      <c r="EE7" s="65" t="str">
        <f>IF(問2【取り外し全般】!B155="","",問2【取り外し全般】!B155)</f>
        <v/>
      </c>
      <c r="EF7" s="65" t="str">
        <f>IF(問2【取り外し全般】!B156="","",問2【取り外し全般】!B156)</f>
        <v/>
      </c>
      <c r="EG7" s="67" t="str">
        <f>IF(問2【取り外し全般】!E157="","",問2【取り外し全般】!E157)</f>
        <v/>
      </c>
      <c r="EH7" s="65" t="str">
        <f>IF(問2【取り外し全般】!C163="","",問2【取り外し全般】!C163)</f>
        <v/>
      </c>
      <c r="EI7" s="66" t="str">
        <f>IF(問2【取り外し全般】!D169="","",問2【取り外し全般】!D169)</f>
        <v/>
      </c>
      <c r="EJ7" s="59" t="str">
        <f>IF('問3【廃棄関係】～問5【リユース・リサイクル】'!B7="","",'問3【廃棄関係】～問5【リユース・リサイクル】'!B7)</f>
        <v/>
      </c>
      <c r="EK7" s="59" t="str">
        <f>IF('問3【廃棄関係】～問5【リユース・リサイクル】'!B8="","",'問3【廃棄関係】～問5【リユース・リサイクル】'!B8)</f>
        <v/>
      </c>
      <c r="EL7" s="59" t="str">
        <f>IF('問3【廃棄関係】～問5【リユース・リサイクル】'!B9="","",'問3【廃棄関係】～問5【リユース・リサイクル】'!B9)</f>
        <v/>
      </c>
      <c r="EM7" s="59" t="str">
        <f>IF('問3【廃棄関係】～問5【リユース・リサイクル】'!B10="","",'問3【廃棄関係】～問5【リユース・リサイクル】'!B10)</f>
        <v/>
      </c>
      <c r="EN7" s="59" t="str">
        <f>IF('問3【廃棄関係】～問5【リユース・リサイクル】'!B11="","",'問3【廃棄関係】～問5【リユース・リサイクル】'!B11)</f>
        <v/>
      </c>
      <c r="EO7" s="59" t="str">
        <f>IF('問3【廃棄関係】～問5【リユース・リサイクル】'!B12="","",'問3【廃棄関係】～問5【リユース・リサイクル】'!B12)</f>
        <v/>
      </c>
      <c r="EP7" s="59" t="str">
        <f>IF('問3【廃棄関係】～問5【リユース・リサイクル】'!B13="","",'問3【廃棄関係】～問5【リユース・リサイクル】'!B13)</f>
        <v/>
      </c>
      <c r="EQ7" s="59" t="str">
        <f>IF('問3【廃棄関係】～問5【リユース・リサイクル】'!B14="","",'問3【廃棄関係】～問5【リユース・リサイクル】'!B14)</f>
        <v/>
      </c>
      <c r="ER7" s="63" t="str">
        <f>IF('問3【廃棄関係】～問5【リユース・リサイクル】'!E15="","",'問3【廃棄関係】～問5【リユース・リサイクル】'!E15)</f>
        <v/>
      </c>
      <c r="ES7" s="63" t="str">
        <f>IF('問3【廃棄関係】～問5【リユース・リサイクル】'!B25="","",'問3【廃棄関係】～問5【リユース・リサイクル】'!B25)</f>
        <v/>
      </c>
      <c r="ET7" s="59" t="str">
        <f>IF('問3【廃棄関係】～問5【リユース・リサイクル】'!B33="","",'問3【廃棄関係】～問5【リユース・リサイクル】'!B33)</f>
        <v/>
      </c>
      <c r="EU7" s="59" t="str">
        <f>IF('問3【廃棄関係】～問5【リユース・リサイクル】'!B34="","",'問3【廃棄関係】～問5【リユース・リサイクル】'!B34)</f>
        <v/>
      </c>
      <c r="EV7" s="59" t="str">
        <f>IF('問3【廃棄関係】～問5【リユース・リサイクル】'!B35="","",'問3【廃棄関係】～問5【リユース・リサイクル】'!B35)</f>
        <v/>
      </c>
      <c r="EW7" s="59" t="str">
        <f>IF('問3【廃棄関係】～問5【リユース・リサイクル】'!B36="","",'問3【廃棄関係】～問5【リユース・リサイクル】'!B36)</f>
        <v/>
      </c>
      <c r="EX7" s="59" t="str">
        <f>IF('問3【廃棄関係】～問5【リユース・リサイクル】'!B38="","",'問3【廃棄関係】～問5【リユース・リサイクル】'!B38)</f>
        <v/>
      </c>
      <c r="EY7" s="59" t="str">
        <f>IF('問3【廃棄関係】～問5【リユース・リサイクル】'!B39="","",'問3【廃棄関係】～問5【リユース・リサイクル】'!B39)</f>
        <v/>
      </c>
      <c r="EZ7" s="59" t="str">
        <f>IF('問3【廃棄関係】～問5【リユース・リサイクル】'!B40="","",'問3【廃棄関係】～問5【リユース・リサイクル】'!B40)</f>
        <v/>
      </c>
      <c r="FA7" s="59" t="str">
        <f>IF('問3【廃棄関係】～問5【リユース・リサイクル】'!B41="","",'問3【廃棄関係】～問5【リユース・リサイクル】'!B41)</f>
        <v/>
      </c>
      <c r="FB7" s="63" t="str">
        <f>IF('問3【廃棄関係】～問5【リユース・リサイクル】'!E42="","",'問3【廃棄関係】～問5【リユース・リサイクル】'!E42)</f>
        <v/>
      </c>
      <c r="FC7" s="59" t="str">
        <f>IF('問3【廃棄関係】～問5【リユース・リサイクル】'!B48="","",'問3【廃棄関係】～問5【リユース・リサイクル】'!B48)</f>
        <v/>
      </c>
      <c r="FD7" s="59" t="str">
        <f>IF('問3【廃棄関係】～問5【リユース・リサイクル】'!B49="","",'問3【廃棄関係】～問5【リユース・リサイクル】'!B49)</f>
        <v/>
      </c>
      <c r="FE7" s="59" t="str">
        <f>IF('問3【廃棄関係】～問5【リユース・リサイクル】'!B50="","",'問3【廃棄関係】～問5【リユース・リサイクル】'!B50)</f>
        <v/>
      </c>
      <c r="FF7" s="59" t="str">
        <f>IF('問3【廃棄関係】～問5【リユース・リサイクル】'!B51="","",'問3【廃棄関係】～問5【リユース・リサイクル】'!B51)</f>
        <v/>
      </c>
      <c r="FG7" s="59" t="str">
        <f>IF('問3【廃棄関係】～問5【リユース・リサイクル】'!B52="","",'問3【廃棄関係】～問5【リユース・リサイクル】'!B52)</f>
        <v/>
      </c>
      <c r="FH7" s="59" t="str">
        <f>IF('問3【廃棄関係】～問5【リユース・リサイクル】'!B53="","",'問3【廃棄関係】～問5【リユース・リサイクル】'!B53)</f>
        <v/>
      </c>
      <c r="FI7" s="59" t="str">
        <f>IF('問3【廃棄関係】～問5【リユース・リサイクル】'!B54="","",'問3【廃棄関係】～問5【リユース・リサイクル】'!B54)</f>
        <v/>
      </c>
      <c r="FJ7" s="59" t="str">
        <f>IF('問3【廃棄関係】～問5【リユース・リサイクル】'!B61="","",'問3【廃棄関係】～問5【リユース・リサイクル】'!B61)</f>
        <v/>
      </c>
      <c r="FK7" s="59" t="str">
        <f>IF('問3【廃棄関係】～問5【リユース・リサイクル】'!B62="","",'問3【廃棄関係】～問5【リユース・リサイクル】'!B62)</f>
        <v/>
      </c>
      <c r="FL7" s="59" t="str">
        <f>IF('問3【廃棄関係】～問5【リユース・リサイクル】'!B64="","",'問3【廃棄関係】～問5【リユース・リサイクル】'!B64)</f>
        <v/>
      </c>
      <c r="FM7" s="59" t="str">
        <f>IF('問3【廃棄関係】～問5【リユース・リサイクル】'!B65="","",'問3【廃棄関係】～問5【リユース・リサイクル】'!B65)</f>
        <v/>
      </c>
      <c r="FN7" s="59" t="str">
        <f>IF('問3【廃棄関係】～問5【リユース・リサイクル】'!B66="","",'問3【廃棄関係】～問5【リユース・リサイクル】'!B66)</f>
        <v/>
      </c>
      <c r="FO7" s="63" t="str">
        <f>IF('問3【廃棄関係】～問5【リユース・リサイクル】'!E67="","",'問3【廃棄関係】～問5【リユース・リサイクル】'!E67)</f>
        <v/>
      </c>
      <c r="FP7" s="29" t="str">
        <f>IF('問3【廃棄関係】～問5【リユース・リサイクル】'!B71="","",'問3【廃棄関係】～問5【リユース・リサイクル】'!B71)</f>
        <v/>
      </c>
      <c r="FQ7" s="59" t="str">
        <f>IF('問3【廃棄関係】～問5【リユース・リサイクル】'!G83="","",'問3【廃棄関係】～問5【リユース・リサイクル】'!G83)</f>
        <v/>
      </c>
      <c r="FR7" s="59" t="str">
        <f>IF('問3【廃棄関係】～問5【リユース・リサイクル】'!J83="","",'問3【廃棄関係】～問5【リユース・リサイクル】'!J83)</f>
        <v/>
      </c>
      <c r="FS7" s="59" t="str">
        <f>IF('問3【廃棄関係】～問5【リユース・リサイクル】'!M83="","",'問3【廃棄関係】～問5【リユース・リサイクル】'!M83)</f>
        <v/>
      </c>
      <c r="FT7" s="59" t="str">
        <f>IF('問3【廃棄関係】～問5【リユース・リサイクル】'!G85="","",'問3【廃棄関係】～問5【リユース・リサイクル】'!G85)</f>
        <v/>
      </c>
      <c r="FU7" s="59" t="str">
        <f>IF('問3【廃棄関係】～問5【リユース・リサイクル】'!J85="","",'問3【廃棄関係】～問5【リユース・リサイクル】'!J85)</f>
        <v/>
      </c>
      <c r="FV7" s="59" t="str">
        <f>IF('問3【廃棄関係】～問5【リユース・リサイクル】'!M85="","",'問3【廃棄関係】～問5【リユース・リサイクル】'!M85)</f>
        <v/>
      </c>
      <c r="FW7" s="59" t="str">
        <f>IF('問3【廃棄関係】～問5【リユース・リサイクル】'!G87="","",'問3【廃棄関係】～問5【リユース・リサイクル】'!G87)</f>
        <v/>
      </c>
      <c r="FX7" s="59" t="str">
        <f>IF('問3【廃棄関係】～問5【リユース・リサイクル】'!J87="","",'問3【廃棄関係】～問5【リユース・リサイクル】'!J87)</f>
        <v/>
      </c>
      <c r="FY7" s="59" t="str">
        <f>IF('問3【廃棄関係】～問5【リユース・リサイクル】'!M87="","",'問3【廃棄関係】～問5【リユース・リサイクル】'!M87)</f>
        <v/>
      </c>
      <c r="FZ7" s="59" t="str">
        <f>IF('問3【廃棄関係】～問5【リユース・リサイクル】'!G89="","",'問3【廃棄関係】～問5【リユース・リサイクル】'!G89)</f>
        <v/>
      </c>
      <c r="GA7" s="59" t="str">
        <f>IF('問3【廃棄関係】～問5【リユース・リサイクル】'!J89="","",'問3【廃棄関係】～問5【リユース・リサイクル】'!J89)</f>
        <v/>
      </c>
      <c r="GB7" s="59" t="str">
        <f>IF('問3【廃棄関係】～問5【リユース・リサイクル】'!M89="","",'問3【廃棄関係】～問5【リユース・リサイクル】'!M89)</f>
        <v/>
      </c>
      <c r="GC7" s="29" t="str">
        <f>IF('問3【廃棄関係】～問5【リユース・リサイクル】'!D91="","",'問3【廃棄関係】～問5【リユース・リサイクル】'!D91)</f>
        <v/>
      </c>
      <c r="GD7" s="12" t="str">
        <f>IF('問3【廃棄関係】～問5【リユース・リサイクル】'!G95="","",'問3【廃棄関係】～問5【リユース・リサイクル】'!G95)</f>
        <v/>
      </c>
      <c r="GE7" s="12" t="str">
        <f>IF('問3【廃棄関係】～問5【リユース・リサイクル】'!J95="","",'問3【廃棄関係】～問5【リユース・リサイクル】'!J95)</f>
        <v/>
      </c>
      <c r="GF7" s="12" t="str">
        <f>IF('問3【廃棄関係】～問5【リユース・リサイクル】'!M95="","",'問3【廃棄関係】～問5【リユース・リサイクル】'!M95)</f>
        <v/>
      </c>
      <c r="GG7" s="12" t="str">
        <f>IF('問3【廃棄関係】～問5【リユース・リサイクル】'!G97="","",'問3【廃棄関係】～問5【リユース・リサイクル】'!G97)</f>
        <v/>
      </c>
      <c r="GH7" s="12" t="str">
        <f>IF('問3【廃棄関係】～問5【リユース・リサイクル】'!J97="","",'問3【廃棄関係】～問5【リユース・リサイクル】'!J97)</f>
        <v/>
      </c>
      <c r="GI7" s="12" t="str">
        <f>IF('問3【廃棄関係】～問5【リユース・リサイクル】'!M97="","",'問3【廃棄関係】～問5【リユース・リサイクル】'!M97)</f>
        <v/>
      </c>
      <c r="GJ7" s="12" t="str">
        <f>IF('問3【廃棄関係】～問5【リユース・リサイクル】'!G99="","",'問3【廃棄関係】～問5【リユース・リサイクル】'!G99)</f>
        <v/>
      </c>
      <c r="GK7" s="12" t="str">
        <f>IF('問3【廃棄関係】～問5【リユース・リサイクル】'!J99="","",'問3【廃棄関係】～問5【リユース・リサイクル】'!J99)</f>
        <v/>
      </c>
      <c r="GL7" s="12" t="str">
        <f>IF('問3【廃棄関係】～問5【リユース・リサイクル】'!M99="","",'問3【廃棄関係】～問5【リユース・リサイクル】'!M99)</f>
        <v/>
      </c>
      <c r="GM7" s="12" t="str">
        <f>IF('問3【廃棄関係】～問5【リユース・リサイクル】'!G101="","",'問3【廃棄関係】～問5【リユース・リサイクル】'!G101)</f>
        <v/>
      </c>
      <c r="GN7" s="12" t="str">
        <f>IF('問3【廃棄関係】～問5【リユース・リサイクル】'!J101="","",'問3【廃棄関係】～問5【リユース・リサイクル】'!J101)</f>
        <v/>
      </c>
      <c r="GO7" s="12" t="str">
        <f>IF('問3【廃棄関係】～問5【リユース・リサイクル】'!M101="","",'問3【廃棄関係】～問5【リユース・リサイクル】'!M101)</f>
        <v/>
      </c>
      <c r="GP7" s="29" t="str">
        <f>IF('問3【廃棄関係】～問5【リユース・リサイクル】'!D103="","",'問3【廃棄関係】～問5【リユース・リサイクル】'!D103)</f>
        <v/>
      </c>
      <c r="GQ7" s="26" t="str">
        <f>IF('問3【廃棄関係】～問5【リユース・リサイクル】'!F116="","",'問3【廃棄関係】～問5【リユース・リサイクル】'!F116)</f>
        <v/>
      </c>
      <c r="GR7" s="26" t="str">
        <f>IF('問3【廃棄関係】～問5【リユース・リサイクル】'!F117="","",'問3【廃棄関係】～問5【リユース・リサイクル】'!F117)</f>
        <v/>
      </c>
      <c r="GS7" s="26" t="str">
        <f>IF('問3【廃棄関係】～問5【リユース・リサイクル】'!H116="","",'問3【廃棄関係】～問5【リユース・リサイクル】'!H116)</f>
        <v/>
      </c>
      <c r="GT7" s="26" t="str">
        <f>IF('問3【廃棄関係】～問5【リユース・リサイクル】'!H117="","",'問3【廃棄関係】～問5【リユース・リサイクル】'!H117)</f>
        <v/>
      </c>
      <c r="GU7" s="26" t="str">
        <f>IF('問3【廃棄関係】～問5【リユース・リサイクル】'!J116="","",'問3【廃棄関係】～問5【リユース・リサイクル】'!J116)</f>
        <v/>
      </c>
      <c r="GV7" s="26" t="str">
        <f>IF('問3【廃棄関係】～問5【リユース・リサイクル】'!J117="","",'問3【廃棄関係】～問5【リユース・リサイクル】'!J117)</f>
        <v/>
      </c>
      <c r="GW7" s="26" t="str">
        <f>IF('問3【廃棄関係】～問5【リユース・リサイクル】'!L116="","",'問3【廃棄関係】～問5【リユース・リサイクル】'!L116)</f>
        <v/>
      </c>
      <c r="GX7" s="26" t="str">
        <f>IF('問3【廃棄関係】～問5【リユース・リサイクル】'!L117="","",'問3【廃棄関係】～問5【リユース・リサイクル】'!L117)</f>
        <v/>
      </c>
      <c r="GY7" s="26" t="str">
        <f>IF('問3【廃棄関係】～問5【リユース・リサイクル】'!N116="","",'問3【廃棄関係】～問5【リユース・リサイクル】'!N116)</f>
        <v/>
      </c>
      <c r="GZ7" s="26" t="str">
        <f>IF('問3【廃棄関係】～問5【リユース・リサイクル】'!N117="","",'問3【廃棄関係】～問5【リユース・リサイクル】'!N117)</f>
        <v/>
      </c>
      <c r="HA7" s="68" t="str">
        <f>IF('問3【廃棄関係】～問5【リユース・リサイクル】'!N115="","",'問3【廃棄関係】～問5【リユース・リサイクル】'!N115)</f>
        <v/>
      </c>
      <c r="HB7" s="26" t="str">
        <f>IF('問3【廃棄関係】～問5【リユース・リサイクル】'!F118="","",'問3【廃棄関係】～問5【リユース・リサイクル】'!F118)</f>
        <v/>
      </c>
      <c r="HC7" s="26" t="str">
        <f>IF('問3【廃棄関係】～問5【リユース・リサイクル】'!F119="","",'問3【廃棄関係】～問5【リユース・リサイクル】'!F119)</f>
        <v/>
      </c>
      <c r="HD7" s="26" t="str">
        <f>IF('問3【廃棄関係】～問5【リユース・リサイクル】'!H118="","",'問3【廃棄関係】～問5【リユース・リサイクル】'!H118)</f>
        <v/>
      </c>
      <c r="HE7" s="26" t="str">
        <f>IF('問3【廃棄関係】～問5【リユース・リサイクル】'!H119="","",'問3【廃棄関係】～問5【リユース・リサイクル】'!H119)</f>
        <v/>
      </c>
      <c r="HF7" s="26" t="str">
        <f>IF('問3【廃棄関係】～問5【リユース・リサイクル】'!J118="","",'問3【廃棄関係】～問5【リユース・リサイクル】'!J118)</f>
        <v/>
      </c>
      <c r="HG7" s="26" t="str">
        <f>IF('問3【廃棄関係】～問5【リユース・リサイクル】'!J119="","",'問3【廃棄関係】～問5【リユース・リサイクル】'!J119)</f>
        <v/>
      </c>
      <c r="HH7" s="26" t="str">
        <f>IF('問3【廃棄関係】～問5【リユース・リサイクル】'!L118="","",'問3【廃棄関係】～問5【リユース・リサイクル】'!L118)</f>
        <v/>
      </c>
      <c r="HI7" s="26" t="str">
        <f>IF('問3【廃棄関係】～問5【リユース・リサイクル】'!L119="","",'問3【廃棄関係】～問5【リユース・リサイクル】'!L119)</f>
        <v/>
      </c>
      <c r="HJ7" s="26" t="str">
        <f>IF('問3【廃棄関係】～問5【リユース・リサイクル】'!N118="","",'問3【廃棄関係】～問5【リユース・リサイクル】'!N118)</f>
        <v/>
      </c>
      <c r="HK7" s="26" t="str">
        <f>IF('問3【廃棄関係】～問5【リユース・リサイクル】'!N119="","",'問3【廃棄関係】～問5【リユース・リサイクル】'!N119)</f>
        <v/>
      </c>
      <c r="HL7" s="26" t="str">
        <f>IF('問3【廃棄関係】～問5【リユース・リサイクル】'!F120="","",'問3【廃棄関係】～問5【リユース・リサイクル】'!F120)</f>
        <v/>
      </c>
      <c r="HM7" s="26" t="str">
        <f>IF('問3【廃棄関係】～問5【リユース・リサイクル】'!F121="","",'問3【廃棄関係】～問5【リユース・リサイクル】'!F121)</f>
        <v/>
      </c>
      <c r="HN7" s="26" t="str">
        <f>IF('問3【廃棄関係】～問5【リユース・リサイクル】'!H120="","",'問3【廃棄関係】～問5【リユース・リサイクル】'!H120)</f>
        <v/>
      </c>
      <c r="HO7" s="26" t="str">
        <f>IF('問3【廃棄関係】～問5【リユース・リサイクル】'!H121="","",'問3【廃棄関係】～問5【リユース・リサイクル】'!H121)</f>
        <v/>
      </c>
      <c r="HP7" s="26" t="str">
        <f>IF('問3【廃棄関係】～問5【リユース・リサイクル】'!J120="","",'問3【廃棄関係】～問5【リユース・リサイクル】'!J120)</f>
        <v/>
      </c>
      <c r="HQ7" s="26" t="str">
        <f>IF('問3【廃棄関係】～問5【リユース・リサイクル】'!J121="","",'問3【廃棄関係】～問5【リユース・リサイクル】'!J121)</f>
        <v/>
      </c>
      <c r="HR7" s="26" t="str">
        <f>IF('問3【廃棄関係】～問5【リユース・リサイクル】'!L120="","",'問3【廃棄関係】～問5【リユース・リサイクル】'!L120)</f>
        <v/>
      </c>
      <c r="HS7" s="26" t="str">
        <f>IF('問3【廃棄関係】～問5【リユース・リサイクル】'!L121="","",'問3【廃棄関係】～問5【リユース・リサイクル】'!L121)</f>
        <v/>
      </c>
      <c r="HT7" s="26" t="str">
        <f>IF('問3【廃棄関係】～問5【リユース・リサイクル】'!N120="","",'問3【廃棄関係】～問5【リユース・リサイクル】'!N120)</f>
        <v/>
      </c>
      <c r="HU7" s="26" t="str">
        <f>IF('問3【廃棄関係】～問5【リユース・リサイクル】'!N121="","",'問3【廃棄関係】～問5【リユース・リサイクル】'!N121)</f>
        <v/>
      </c>
      <c r="HV7" s="26" t="str">
        <f>IF('問3【廃棄関係】～問5【リユース・リサイクル】'!F122="","",'問3【廃棄関係】～問5【リユース・リサイクル】'!F122)</f>
        <v/>
      </c>
      <c r="HW7" s="26" t="str">
        <f>IF('問3【廃棄関係】～問5【リユース・リサイクル】'!F123="","",'問3【廃棄関係】～問5【リユース・リサイクル】'!F123)</f>
        <v/>
      </c>
      <c r="HX7" s="26" t="str">
        <f>IF('問3【廃棄関係】～問5【リユース・リサイクル】'!H122="","",'問3【廃棄関係】～問5【リユース・リサイクル】'!H122)</f>
        <v/>
      </c>
      <c r="HY7" s="26" t="str">
        <f>IF('問3【廃棄関係】～問5【リユース・リサイクル】'!H123="","",'問3【廃棄関係】～問5【リユース・リサイクル】'!H123)</f>
        <v/>
      </c>
      <c r="HZ7" s="26" t="str">
        <f>IF('問3【廃棄関係】～問5【リユース・リサイクル】'!J122="","",'問3【廃棄関係】～問5【リユース・リサイクル】'!J122)</f>
        <v/>
      </c>
      <c r="IA7" s="26" t="str">
        <f>IF('問3【廃棄関係】～問5【リユース・リサイクル】'!J123="","",'問3【廃棄関係】～問5【リユース・リサイクル】'!J123)</f>
        <v/>
      </c>
      <c r="IB7" s="26" t="str">
        <f>IF('問3【廃棄関係】～問5【リユース・リサイクル】'!L122="","",'問3【廃棄関係】～問5【リユース・リサイクル】'!L122)</f>
        <v/>
      </c>
      <c r="IC7" s="26" t="str">
        <f>IF('問3【廃棄関係】～問5【リユース・リサイクル】'!L123="","",'問3【廃棄関係】～問5【リユース・リサイクル】'!L123)</f>
        <v/>
      </c>
      <c r="ID7" s="26" t="str">
        <f>IF('問3【廃棄関係】～問5【リユース・リサイクル】'!N122="","",'問3【廃棄関係】～問5【リユース・リサイクル】'!N122)</f>
        <v/>
      </c>
      <c r="IE7" s="26" t="str">
        <f>IF('問3【廃棄関係】～問5【リユース・リサイクル】'!N123="","",'問3【廃棄関係】～問5【リユース・リサイクル】'!N123)</f>
        <v/>
      </c>
      <c r="IF7" s="26" t="str">
        <f>IF('問3【廃棄関係】～問5【リユース・リサイクル】'!F124="","",'問3【廃棄関係】～問5【リユース・リサイクル】'!F124)</f>
        <v/>
      </c>
      <c r="IG7" s="26" t="str">
        <f>IF('問3【廃棄関係】～問5【リユース・リサイクル】'!F125="","",'問3【廃棄関係】～問5【リユース・リサイクル】'!F125)</f>
        <v/>
      </c>
      <c r="IH7" s="26" t="str">
        <f>IF('問3【廃棄関係】～問5【リユース・リサイクル】'!H124="","",'問3【廃棄関係】～問5【リユース・リサイクル】'!H124)</f>
        <v/>
      </c>
      <c r="II7" s="26" t="str">
        <f>IF('問3【廃棄関係】～問5【リユース・リサイクル】'!H125="","",'問3【廃棄関係】～問5【リユース・リサイクル】'!H125)</f>
        <v/>
      </c>
      <c r="IJ7" s="26" t="str">
        <f>IF('問3【廃棄関係】～問5【リユース・リサイクル】'!J124="","",'問3【廃棄関係】～問5【リユース・リサイクル】'!J124)</f>
        <v/>
      </c>
      <c r="IK7" s="26" t="str">
        <f>IF('問3【廃棄関係】～問5【リユース・リサイクル】'!J125="","",'問3【廃棄関係】～問5【リユース・リサイクル】'!J125)</f>
        <v/>
      </c>
      <c r="IL7" s="26" t="str">
        <f>IF('問3【廃棄関係】～問5【リユース・リサイクル】'!L124="","",'問3【廃棄関係】～問5【リユース・リサイクル】'!L124)</f>
        <v/>
      </c>
      <c r="IM7" s="26" t="str">
        <f>IF('問3【廃棄関係】～問5【リユース・リサイクル】'!L125="","",'問3【廃棄関係】～問5【リユース・リサイクル】'!L125)</f>
        <v/>
      </c>
      <c r="IN7" s="26" t="str">
        <f>IF('問3【廃棄関係】～問5【リユース・リサイクル】'!N124="","",'問3【廃棄関係】～問5【リユース・リサイクル】'!N124)</f>
        <v/>
      </c>
      <c r="IO7" s="26" t="str">
        <f>IF('問3【廃棄関係】～問5【リユース・リサイクル】'!N125="","",'問3【廃棄関係】～問5【リユース・リサイクル】'!N125)</f>
        <v/>
      </c>
      <c r="IP7" s="26" t="str">
        <f>IF('問3【廃棄関係】～問5【リユース・リサイクル】'!F126="","",'問3【廃棄関係】～問5【リユース・リサイクル】'!F126)</f>
        <v/>
      </c>
      <c r="IQ7" s="26" t="str">
        <f>IF('問3【廃棄関係】～問5【リユース・リサイクル】'!F128="","",'問3【廃棄関係】～問5【リユース・リサイクル】'!F128)</f>
        <v/>
      </c>
      <c r="IR7" s="26" t="str">
        <f>IF('問3【廃棄関係】～問5【リユース・リサイクル】'!H126="","",'問3【廃棄関係】～問5【リユース・リサイクル】'!H126)</f>
        <v/>
      </c>
      <c r="IS7" s="26" t="str">
        <f>IF('問3【廃棄関係】～問5【リユース・リサイクル】'!H128="","",'問3【廃棄関係】～問5【リユース・リサイクル】'!H128)</f>
        <v/>
      </c>
      <c r="IT7" s="26" t="str">
        <f>IF('問3【廃棄関係】～問5【リユース・リサイクル】'!J126="","",'問3【廃棄関係】～問5【リユース・リサイクル】'!J126)</f>
        <v/>
      </c>
      <c r="IU7" s="26" t="str">
        <f>IF('問3【廃棄関係】～問5【リユース・リサイクル】'!J128="","",'問3【廃棄関係】～問5【リユース・リサイクル】'!J128)</f>
        <v/>
      </c>
      <c r="IV7" s="26" t="str">
        <f>IF('問3【廃棄関係】～問5【リユース・リサイクル】'!L126="","",'問3【廃棄関係】～問5【リユース・リサイクル】'!L126)</f>
        <v/>
      </c>
      <c r="IW7" s="26" t="str">
        <f>IF('問3【廃棄関係】～問5【リユース・リサイクル】'!L128="","",'問3【廃棄関係】～問5【リユース・リサイクル】'!L128)</f>
        <v/>
      </c>
      <c r="IX7" s="26" t="str">
        <f>IF('問3【廃棄関係】～問5【リユース・リサイクル】'!N126="","",'問3【廃棄関係】～問5【リユース・リサイクル】'!N126)</f>
        <v/>
      </c>
      <c r="IY7" s="26" t="str">
        <f>IF('問3【廃棄関係】～問5【リユース・リサイクル】'!N128="","",'問3【廃棄関係】～問5【リユース・リサイクル】'!N128)</f>
        <v/>
      </c>
      <c r="IZ7" s="26" t="str">
        <f>IF('問3【廃棄関係】～問5【リユース・リサイクル】'!F130="","",'問3【廃棄関係】～問5【リユース・リサイクル】'!F130)</f>
        <v/>
      </c>
      <c r="JA7" s="26" t="str">
        <f>IF('問3【廃棄関係】～問5【リユース・リサイクル】'!F132="","",'問3【廃棄関係】～問5【リユース・リサイクル】'!F132)</f>
        <v/>
      </c>
      <c r="JB7" s="26" t="str">
        <f>IF('問3【廃棄関係】～問5【リユース・リサイクル】'!H130="","",'問3【廃棄関係】～問5【リユース・リサイクル】'!H130)</f>
        <v/>
      </c>
      <c r="JC7" s="26" t="str">
        <f>IF('問3【廃棄関係】～問5【リユース・リサイクル】'!H132="","",'問3【廃棄関係】～問5【リユース・リサイクル】'!H132)</f>
        <v/>
      </c>
      <c r="JD7" s="26" t="str">
        <f>IF('問3【廃棄関係】～問5【リユース・リサイクル】'!J130="","",'問3【廃棄関係】～問5【リユース・リサイクル】'!J130)</f>
        <v/>
      </c>
      <c r="JE7" s="26" t="str">
        <f>IF('問3【廃棄関係】～問5【リユース・リサイクル】'!J132="","",'問3【廃棄関係】～問5【リユース・リサイクル】'!J132)</f>
        <v/>
      </c>
      <c r="JF7" s="26" t="str">
        <f>IF('問3【廃棄関係】～問5【リユース・リサイクル】'!L130="","",'問3【廃棄関係】～問5【リユース・リサイクル】'!L130)</f>
        <v/>
      </c>
      <c r="JG7" s="26" t="str">
        <f>IF('問3【廃棄関係】～問5【リユース・リサイクル】'!L132="","",'問3【廃棄関係】～問5【リユース・リサイクル】'!L132)</f>
        <v/>
      </c>
      <c r="JH7" s="26" t="str">
        <f>IF('問3【廃棄関係】～問5【リユース・リサイクル】'!N130="","",'問3【廃棄関係】～問5【リユース・リサイクル】'!N130)</f>
        <v/>
      </c>
      <c r="JI7" s="26" t="str">
        <f>IF('問3【廃棄関係】～問5【リユース・リサイクル】'!N132="","",'問3【廃棄関係】～問5【リユース・リサイクル】'!N132)</f>
        <v/>
      </c>
      <c r="JJ7" s="26" t="str">
        <f>IF('問3【廃棄関係】～問5【リユース・リサイクル】'!F134="","",'問3【廃棄関係】～問5【リユース・リサイクル】'!F134)</f>
        <v/>
      </c>
      <c r="JK7" s="26" t="str">
        <f>IF('問3【廃棄関係】～問5【リユース・リサイクル】'!F136="","",'問3【廃棄関係】～問5【リユース・リサイクル】'!F136)</f>
        <v/>
      </c>
      <c r="JL7" s="26" t="str">
        <f>IF('問3【廃棄関係】～問5【リユース・リサイクル】'!H134="","",'問3【廃棄関係】～問5【リユース・リサイクル】'!H134)</f>
        <v/>
      </c>
      <c r="JM7" s="26" t="str">
        <f>IF('問3【廃棄関係】～問5【リユース・リサイクル】'!H136="","",'問3【廃棄関係】～問5【リユース・リサイクル】'!H136)</f>
        <v/>
      </c>
      <c r="JN7" s="26" t="str">
        <f>IF('問3【廃棄関係】～問5【リユース・リサイクル】'!J134="","",'問3【廃棄関係】～問5【リユース・リサイクル】'!J134)</f>
        <v/>
      </c>
      <c r="JO7" s="26" t="str">
        <f>IF('問3【廃棄関係】～問5【リユース・リサイクル】'!J136="","",'問3【廃棄関係】～問5【リユース・リサイクル】'!J136)</f>
        <v/>
      </c>
      <c r="JP7" s="26" t="str">
        <f>IF('問3【廃棄関係】～問5【リユース・リサイクル】'!L134="","",'問3【廃棄関係】～問5【リユース・リサイクル】'!L134)</f>
        <v/>
      </c>
      <c r="JQ7" s="26" t="str">
        <f>IF('問3【廃棄関係】～問5【リユース・リサイクル】'!L136="","",'問3【廃棄関係】～問5【リユース・リサイクル】'!L136)</f>
        <v/>
      </c>
      <c r="JR7" s="26" t="str">
        <f>IF('問3【廃棄関係】～問5【リユース・リサイクル】'!N134="","",'問3【廃棄関係】～問5【リユース・リサイクル】'!N134)</f>
        <v/>
      </c>
      <c r="JS7" s="26" t="str">
        <f>IF('問3【廃棄関係】～問5【リユース・リサイクル】'!N136="","",'問3【廃棄関係】～問5【リユース・リサイクル】'!N136)</f>
        <v/>
      </c>
      <c r="JT7" s="29" t="str">
        <f>IF('問3【廃棄関係】～問5【リユース・リサイクル】'!C137="","",'問3【廃棄関係】～問5【リユース・リサイクル】'!C137)</f>
        <v/>
      </c>
      <c r="JU7" s="29" t="str">
        <f>IF('問3【廃棄関係】～問5【リユース・リサイクル】'!I147="","",'問3【廃棄関係】～問5【リユース・リサイクル】'!I147)</f>
        <v/>
      </c>
      <c r="JV7" s="29" t="str">
        <f>IF('問3【廃棄関係】～問5【リユース・リサイクル】'!I148="","",'問3【廃棄関係】～問5【リユース・リサイクル】'!I148)</f>
        <v/>
      </c>
      <c r="JW7" s="29" t="str">
        <f>IF('問3【廃棄関係】～問5【リユース・リサイクル】'!I149="","",'問3【廃棄関係】～問5【リユース・リサイクル】'!I149)</f>
        <v/>
      </c>
      <c r="JX7" s="29" t="str">
        <f>IF('問3【廃棄関係】～問5【リユース・リサイクル】'!I150="","",'問3【廃棄関係】～問5【リユース・リサイクル】'!I150)</f>
        <v/>
      </c>
      <c r="JY7" s="12" t="str">
        <f>IF('問3【廃棄関係】～問5【リユース・リサイクル】'!E159="","",'問3【廃棄関係】～問5【リユース・リサイクル】'!E159)</f>
        <v/>
      </c>
      <c r="JZ7" s="12" t="str">
        <f>IF('問3【廃棄関係】～問5【リユース・リサイクル】'!E160="","",'問3【廃棄関係】～問5【リユース・リサイクル】'!E160)</f>
        <v/>
      </c>
      <c r="KA7" s="12" t="str">
        <f>IF('問3【廃棄関係】～問5【リユース・リサイクル】'!J159="","",'問3【廃棄関係】～問5【リユース・リサイクル】'!J159)</f>
        <v/>
      </c>
      <c r="KB7" s="12" t="str">
        <f>IF('問3【廃棄関係】～問5【リユース・リサイクル】'!J160="","",'問3【廃棄関係】～問5【リユース・リサイクル】'!J160)</f>
        <v/>
      </c>
      <c r="KC7" s="12" t="str">
        <f>IF('問3【廃棄関係】～問5【リユース・リサイクル】'!E161="","",'問3【廃棄関係】～問5【リユース・リサイクル】'!E161)</f>
        <v/>
      </c>
      <c r="KD7" s="12" t="str">
        <f>IF('問3【廃棄関係】～問5【リユース・リサイクル】'!E162="","",'問3【廃棄関係】～問5【リユース・リサイクル】'!E162)</f>
        <v/>
      </c>
      <c r="KE7" s="12" t="str">
        <f>IF('問3【廃棄関係】～問5【リユース・リサイクル】'!J161="","",'問3【廃棄関係】～問5【リユース・リサイクル】'!J161)</f>
        <v/>
      </c>
      <c r="KF7" s="12" t="str">
        <f>IF('問3【廃棄関係】～問5【リユース・リサイクル】'!J162="","",'問3【廃棄関係】～問5【リユース・リサイクル】'!J162)</f>
        <v/>
      </c>
      <c r="KG7" s="12" t="str">
        <f>IF('問3【廃棄関係】～問5【リユース・リサイクル】'!L170="","",'問3【廃棄関係】～問5【リユース・リサイクル】'!L170)</f>
        <v/>
      </c>
      <c r="KH7" s="12" t="str">
        <f>IF('問3【廃棄関係】～問5【リユース・リサイクル】'!L171="","",'問3【廃棄関係】～問5【リユース・リサイクル】'!L171)</f>
        <v/>
      </c>
      <c r="KI7" s="12" t="str">
        <f>IF('問3【廃棄関係】～問5【リユース・リサイクル】'!L172="","",'問3【廃棄関係】～問5【リユース・リサイクル】'!L172)</f>
        <v/>
      </c>
      <c r="KJ7" s="12" t="str">
        <f>IF('問3【廃棄関係】～問5【リユース・リサイクル】'!L173="","",'問3【廃棄関係】～問5【リユース・リサイクル】'!L173)</f>
        <v/>
      </c>
      <c r="KK7" s="12" t="str">
        <f>IF('問3【廃棄関係】～問5【リユース・リサイクル】'!L174="","",'問3【廃棄関係】～問5【リユース・リサイクル】'!L174)</f>
        <v/>
      </c>
      <c r="KL7" s="12" t="str">
        <f>IF('問3【廃棄関係】～問5【リユース・リサイクル】'!L175="","",'問3【廃棄関係】～問5【リユース・リサイクル】'!L175)</f>
        <v/>
      </c>
      <c r="KM7" s="12" t="str">
        <f>IF('問3【廃棄関係】～問5【リユース・リサイクル】'!L176="","",'問3【廃棄関係】～問5【リユース・リサイクル】'!L176)</f>
        <v/>
      </c>
      <c r="KN7" s="12" t="str">
        <f>IF('問3【廃棄関係】～問5【リユース・リサイクル】'!L177="","",'問3【廃棄関係】～問5【リユース・リサイクル】'!L177)</f>
        <v/>
      </c>
      <c r="KO7" s="12" t="str">
        <f>IF('問3【廃棄関係】～問5【リユース・リサイクル】'!L178="","",'問3【廃棄関係】～問5【リユース・リサイクル】'!L178)</f>
        <v/>
      </c>
      <c r="KP7" s="12" t="str">
        <f>IF('問3【廃棄関係】～問5【リユース・リサイクル】'!L179="","",'問3【廃棄関係】～問5【リユース・リサイクル】'!L179)</f>
        <v/>
      </c>
      <c r="KQ7" s="12" t="str">
        <f>IF('問3【廃棄関係】～問5【リユース・リサイクル】'!L180="","",'問3【廃棄関係】～問5【リユース・リサイクル】'!L180)</f>
        <v/>
      </c>
      <c r="KR7" s="12" t="str">
        <f>IF('問3【廃棄関係】～問5【リユース・リサイクル】'!L181="","",'問3【廃棄関係】～問5【リユース・リサイクル】'!L181)</f>
        <v/>
      </c>
      <c r="KS7" s="12" t="str">
        <f>IF('問3【廃棄関係】～問5【リユース・リサイクル】'!L182="","",'問3【廃棄関係】～問5【リユース・リサイクル】'!L182)</f>
        <v/>
      </c>
      <c r="KT7" s="12" t="str">
        <f>IF('問3【廃棄関係】～問5【リユース・リサイクル】'!L183="","",'問3【廃棄関係】～問5【リユース・リサイクル】'!L183)</f>
        <v/>
      </c>
      <c r="KU7" s="12" t="str">
        <f>IF('問3【廃棄関係】～問5【リユース・リサイクル】'!L184="","",'問3【廃棄関係】～問5【リユース・リサイクル】'!L184)</f>
        <v/>
      </c>
      <c r="KV7" s="12" t="str">
        <f>IF('問3【廃棄関係】～問5【リユース・リサイクル】'!L185="","",'問3【廃棄関係】～問5【リユース・リサイクル】'!L185)</f>
        <v/>
      </c>
      <c r="KW7" s="12" t="str">
        <f>IF('問3【廃棄関係】～問5【リユース・リサイクル】'!L186="","",'問3【廃棄関係】～問5【リユース・リサイクル】'!L186)</f>
        <v/>
      </c>
      <c r="KX7" s="12" t="str">
        <f>IF('問3【廃棄関係】～問5【リユース・リサイクル】'!L187="","",'問3【廃棄関係】～問5【リユース・リサイクル】'!L187)</f>
        <v/>
      </c>
      <c r="KY7" s="29" t="str">
        <f>IF('問3【廃棄関係】～問5【リユース・リサイクル】'!D187="","",'問3【廃棄関係】～問5【リユース・リサイクル】'!D187)</f>
        <v/>
      </c>
      <c r="KZ7" s="12" t="str">
        <f>IF('問3【廃棄関係】～問5【リユース・リサイクル】'!L188="","",'問3【廃棄関係】～問5【リユース・リサイクル】'!L188)</f>
        <v/>
      </c>
      <c r="LA7" s="12" t="str">
        <f>IF('問3【廃棄関係】～問5【リユース・リサイクル】'!L189="","",'問3【廃棄関係】～問5【リユース・リサイクル】'!L189)</f>
        <v/>
      </c>
      <c r="LB7" s="12" t="str">
        <f>IF('問3【廃棄関係】～問5【リユース・リサイクル】'!C199="","",'問3【廃棄関係】～問5【リユース・リサイクル】'!C199)</f>
        <v/>
      </c>
      <c r="LC7" s="12" t="str">
        <f>IF('問3【廃棄関係】～問5【リユース・リサイクル】'!G199="","",'問3【廃棄関係】～問5【リユース・リサイクル】'!G199)</f>
        <v/>
      </c>
      <c r="LD7" s="12" t="str">
        <f>IF('問3【廃棄関係】～問5【リユース・リサイクル】'!G200="","",'問3【廃棄関係】～問5【リユース・リサイクル】'!G200)</f>
        <v/>
      </c>
      <c r="LE7" s="12" t="str">
        <f>IF('問3【廃棄関係】～問5【リユース・リサイクル】'!C201="","",'問3【廃棄関係】～問5【リユース・リサイクル】'!C201)</f>
        <v/>
      </c>
      <c r="LF7" s="12" t="str">
        <f>IF('問3【廃棄関係】～問5【リユース・リサイクル】'!G201="","",'問3【廃棄関係】～問5【リユース・リサイクル】'!G201)</f>
        <v/>
      </c>
      <c r="LG7" s="12" t="str">
        <f>IF('問3【廃棄関係】～問5【リユース・リサイクル】'!G202="","",'問3【廃棄関係】～問5【リユース・リサイクル】'!G202)</f>
        <v/>
      </c>
      <c r="LH7" s="12" t="str">
        <f>IF('問3【廃棄関係】～問5【リユース・リサイクル】'!C203="","",'問3【廃棄関係】～問5【リユース・リサイクル】'!C203)</f>
        <v/>
      </c>
      <c r="LI7" s="12" t="str">
        <f>IF('問3【廃棄関係】～問5【リユース・リサイクル】'!G203="","",'問3【廃棄関係】～問5【リユース・リサイクル】'!G203)</f>
        <v/>
      </c>
      <c r="LJ7" s="12" t="str">
        <f>IF('問3【廃棄関係】～問5【リユース・リサイクル】'!G204="","",'問3【廃棄関係】～問5【リユース・リサイクル】'!G204)</f>
        <v/>
      </c>
      <c r="LK7" s="12" t="str">
        <f>IF('問3【廃棄関係】～問5【リユース・リサイクル】'!G205="","",'問3【廃棄関係】～問5【リユース・リサイクル】'!G205)</f>
        <v/>
      </c>
      <c r="LL7" s="12" t="str">
        <f>IF('問3【廃棄関係】～問5【リユース・リサイクル】'!G206="","",'問3【廃棄関係】～問5【リユース・リサイクル】'!G206)</f>
        <v/>
      </c>
      <c r="LM7" s="12" t="str">
        <f>IF('問3【廃棄関係】～問5【リユース・リサイクル】'!L218="","",'問3【廃棄関係】～問5【リユース・リサイクル】'!L218)</f>
        <v/>
      </c>
      <c r="LN7" s="12" t="str">
        <f>IF('問3【廃棄関係】～問5【リユース・リサイクル】'!L219="","",'問3【廃棄関係】～問5【リユース・リサイクル】'!L219)</f>
        <v/>
      </c>
      <c r="LO7" s="12" t="str">
        <f>IF('問3【廃棄関係】～問5【リユース・リサイクル】'!L220="","",'問3【廃棄関係】～問5【リユース・リサイクル】'!L220)</f>
        <v/>
      </c>
      <c r="LP7" s="12" t="str">
        <f>IF('問3【廃棄関係】～問5【リユース・リサイクル】'!L221="","",'問3【廃棄関係】～問5【リユース・リサイクル】'!L221)</f>
        <v/>
      </c>
      <c r="LQ7" s="59" t="str">
        <f>IF('問3【廃棄関係】～問5【リユース・リサイクル】'!C223="","",'問3【廃棄関係】～問5【リユース・リサイクル】'!C223)</f>
        <v/>
      </c>
      <c r="LR7" s="29" t="str">
        <f>IF('問3【廃棄関係】～問5【リユース・リサイクル】'!D234="","",'問3【廃棄関係】～問5【リユース・リサイクル】'!D234)</f>
        <v/>
      </c>
      <c r="LS7" s="12" t="str">
        <f>IF('問3【廃棄関係】～問5【リユース・リサイクル】'!L237="","",'問3【廃棄関係】～問5【リユース・リサイクル】'!L237)</f>
        <v/>
      </c>
      <c r="LT7" s="12" t="str">
        <f>IF('問3【廃棄関係】～問5【リユース・リサイクル】'!L238="","",'問3【廃棄関係】～問5【リユース・リサイクル】'!L238)</f>
        <v/>
      </c>
      <c r="LU7" s="12" t="str">
        <f>IF('問3【廃棄関係】～問5【リユース・リサイクル】'!L239="","",'問3【廃棄関係】～問5【リユース・リサイクル】'!L239)</f>
        <v/>
      </c>
      <c r="LV7" s="12" t="str">
        <f>IF('問3【廃棄関係】～問5【リユース・リサイクル】'!L240="","",'問3【廃棄関係】～問5【リユース・リサイクル】'!L240)</f>
        <v/>
      </c>
      <c r="LW7" s="59" t="str">
        <f>IF('問3【廃棄関係】～問5【リユース・リサイクル】'!C242="","",'問3【廃棄関係】～問5【リユース・リサイクル】'!C242)</f>
        <v/>
      </c>
      <c r="LX7" s="29" t="str">
        <f>IF('問3【廃棄関係】～問5【リユース・リサイクル】'!D253="","",'問3【廃棄関係】～問5【リユース・リサイクル】'!D253)</f>
        <v/>
      </c>
      <c r="LY7" s="12" t="str">
        <f>IF('問3【廃棄関係】～問5【リユース・リサイクル】'!L256="","",'問3【廃棄関係】～問5【リユース・リサイクル】'!L256)</f>
        <v/>
      </c>
      <c r="LZ7" s="12" t="str">
        <f>IF('問3【廃棄関係】～問5【リユース・リサイクル】'!L257="","",'問3【廃棄関係】～問5【リユース・リサイクル】'!L257)</f>
        <v/>
      </c>
      <c r="MA7" s="12" t="str">
        <f>IF('問3【廃棄関係】～問5【リユース・リサイクル】'!L258="","",'問3【廃棄関係】～問5【リユース・リサイクル】'!L258)</f>
        <v/>
      </c>
      <c r="MB7" s="12" t="str">
        <f>IF('問3【廃棄関係】～問5【リユース・リサイクル】'!L259="","",'問3【廃棄関係】～問5【リユース・リサイクル】'!L259)</f>
        <v/>
      </c>
      <c r="MC7" s="59" t="str">
        <f>IF('問3【廃棄関係】～問5【リユース・リサイクル】'!C261="","",'問3【廃棄関係】～問5【リユース・リサイクル】'!C261)</f>
        <v/>
      </c>
      <c r="MD7" s="29" t="str">
        <f>IF('問3【廃棄関係】～問5【リユース・リサイクル】'!D272="","",'問3【廃棄関係】～問5【リユース・リサイクル】'!D272)</f>
        <v/>
      </c>
      <c r="ME7" s="59" t="str">
        <f>IF('問3【廃棄関係】～問5【リユース・リサイクル】'!C281="","",'問3【廃棄関係】～問5【リユース・リサイクル】'!C281)</f>
        <v/>
      </c>
      <c r="MF7" s="59" t="str">
        <f>IF('問3【廃棄関係】～問5【リユース・リサイクル】'!B288="","",'問3【廃棄関係】～問5【リユース・リサイクル】'!B288)</f>
        <v/>
      </c>
      <c r="MG7" s="59" t="str">
        <f>IF('問3【廃棄関係】～問5【リユース・リサイクル】'!B289="","",'問3【廃棄関係】～問5【リユース・リサイクル】'!B289)</f>
        <v/>
      </c>
      <c r="MH7" s="59" t="str">
        <f>IF('問3【廃棄関係】～問5【リユース・リサイクル】'!B290="","",'問3【廃棄関係】～問5【リユース・リサイクル】'!B290)</f>
        <v/>
      </c>
      <c r="MI7" s="59" t="str">
        <f>IF('問3【廃棄関係】～問5【リユース・リサイクル】'!B292="","",'問3【廃棄関係】～問5【リユース・リサイクル】'!B292)</f>
        <v/>
      </c>
      <c r="MJ7" s="29" t="str">
        <f>IF('問3【廃棄関係】～問5【リユース・リサイクル】'!E293="","",'問3【廃棄関係】～問5【リユース・リサイクル】'!E293)</f>
        <v/>
      </c>
      <c r="MK7" s="59" t="str">
        <f>IF('問3【廃棄関係】～問5【リユース・リサイクル】'!B298="","",'問3【廃棄関係】～問5【リユース・リサイクル】'!B298)</f>
        <v/>
      </c>
      <c r="ML7" s="59" t="str">
        <f>IF('問3【廃棄関係】～問5【リユース・リサイクル】'!B299="","",'問3【廃棄関係】～問5【リユース・リサイクル】'!B299)</f>
        <v/>
      </c>
      <c r="MM7" s="59" t="str">
        <f>IF('問3【廃棄関係】～問5【リユース・リサイクル】'!B300="","",'問3【廃棄関係】～問5【リユース・リサイクル】'!B300)</f>
        <v/>
      </c>
      <c r="MN7" s="59" t="str">
        <f>IF('問3【廃棄関係】～問5【リユース・リサイクル】'!B301="","",'問3【廃棄関係】～問5【リユース・リサイクル】'!B301)</f>
        <v/>
      </c>
      <c r="MO7" s="59" t="str">
        <f>IF('問3【廃棄関係】～問5【リユース・リサイクル】'!B302="","",'問3【廃棄関係】～問5【リユース・リサイクル】'!B302)</f>
        <v/>
      </c>
      <c r="MP7" s="59" t="str">
        <f>IF('問3【廃棄関係】～問5【リユース・リサイクル】'!B303="","",'問3【廃棄関係】～問5【リユース・リサイクル】'!B303)</f>
        <v/>
      </c>
      <c r="MQ7" s="59" t="str">
        <f>IF('問3【廃棄関係】～問5【リユース・リサイクル】'!B304="","",'問3【廃棄関係】～問5【リユース・リサイクル】'!B304)</f>
        <v/>
      </c>
      <c r="MR7" s="59" t="str">
        <f>IF('問3【廃棄関係】～問5【リユース・リサイクル】'!B305="","",'問3【廃棄関係】～問5【リユース・リサイクル】'!B305)</f>
        <v/>
      </c>
      <c r="MS7" s="59" t="str">
        <f>IF('問3【廃棄関係】～問5【リユース・リサイクル】'!B306="","",'問3【廃棄関係】～問5【リユース・リサイクル】'!B306)</f>
        <v/>
      </c>
      <c r="MT7" s="29" t="str">
        <f>IF('問3【廃棄関係】～問5【リユース・リサイクル】'!E307="","",'問3【廃棄関係】～問5【リユース・リサイクル】'!E307)</f>
        <v/>
      </c>
      <c r="MU7" s="12" t="str">
        <f>IF('問3【廃棄関係】～問5【リユース・リサイクル】'!C314="","",'問3【廃棄関係】～問5【リユース・リサイクル】'!C314)</f>
        <v/>
      </c>
      <c r="MV7" s="59" t="str">
        <f>IF('問3【廃棄関係】～問5【リユース・リサイクル】'!B319="","",'問3【廃棄関係】～問5【リユース・リサイクル】'!B319)</f>
        <v/>
      </c>
      <c r="MW7" s="59" t="str">
        <f>IF('問3【廃棄関係】～問5【リユース・リサイクル】'!B320="","",'問3【廃棄関係】～問5【リユース・リサイクル】'!B320)</f>
        <v/>
      </c>
      <c r="MX7" s="59" t="str">
        <f>IF('問3【廃棄関係】～問5【リユース・リサイクル】'!B321="","",'問3【廃棄関係】～問5【リユース・リサイクル】'!B321)</f>
        <v/>
      </c>
      <c r="MY7" s="29" t="str">
        <f>IF('問3【廃棄関係】～問5【リユース・リサイクル】'!E322="","",'問3【廃棄関係】～問5【リユース・リサイクル】'!E322)</f>
        <v/>
      </c>
      <c r="MZ7" s="60" t="str">
        <f>IF('問3【廃棄関係】～問5【リユース・リサイクル】'!C327="","",'問3【廃棄関係】～問5【リユース・リサイクル】'!C327)</f>
        <v/>
      </c>
      <c r="NA7" s="19" t="str">
        <f>IF('問3【廃棄関係】～問5【リユース・リサイクル】'!E330="","",'問3【廃棄関係】～問5【リユース・リサイクル】'!E330)</f>
        <v/>
      </c>
      <c r="NB7" s="19" t="str">
        <f>IF('問3【廃棄関係】～問5【リユース・リサイクル】'!I330="","",'問3【廃棄関係】～問5【リユース・リサイクル】'!I330)</f>
        <v/>
      </c>
      <c r="NC7" s="59" t="str">
        <f>IF('問3【廃棄関係】～問5【リユース・リサイクル】'!B338="","",'問3【廃棄関係】～問5【リユース・リサイクル】'!B338)</f>
        <v/>
      </c>
      <c r="ND7" s="59" t="str">
        <f>IF('問3【廃棄関係】～問5【リユース・リサイクル】'!B339="","",'問3【廃棄関係】～問5【リユース・リサイクル】'!B339)</f>
        <v/>
      </c>
      <c r="NE7" s="59" t="str">
        <f>IF('問3【廃棄関係】～問5【リユース・リサイクル】'!B340="","",'問3【廃棄関係】～問5【リユース・リサイクル】'!B340)</f>
        <v/>
      </c>
      <c r="NF7" s="59" t="str">
        <f>IF('問3【廃棄関係】～問5【リユース・リサイクル】'!B341="","",'問3【廃棄関係】～問5【リユース・リサイクル】'!B341)</f>
        <v/>
      </c>
      <c r="NG7" s="59" t="str">
        <f>IF('問3【廃棄関係】～問5【リユース・リサイクル】'!B342="","",'問3【廃棄関係】～問5【リユース・リサイクル】'!B342)</f>
        <v/>
      </c>
      <c r="NH7" s="59" t="str">
        <f>IF('問3【廃棄関係】～問5【リユース・リサイクル】'!B343="","",'問3【廃棄関係】～問5【リユース・リサイクル】'!B343)</f>
        <v/>
      </c>
      <c r="NI7" s="59" t="str">
        <f>IF('問3【廃棄関係】～問5【リユース・リサイクル】'!B344="","",'問3【廃棄関係】～問5【リユース・リサイクル】'!B344)</f>
        <v/>
      </c>
      <c r="NJ7" s="59" t="str">
        <f>IF('問3【廃棄関係】～問5【リユース・リサイクル】'!B345="","",'問3【廃棄関係】～問5【リユース・リサイクル】'!B345)</f>
        <v/>
      </c>
      <c r="NK7" s="59" t="str">
        <f>IF('問3【廃棄関係】～問5【リユース・リサイクル】'!B346="","",'問3【廃棄関係】～問5【リユース・リサイクル】'!B346)</f>
        <v/>
      </c>
      <c r="NL7" s="29" t="str">
        <f>IF('問3【廃棄関係】～問5【リユース・リサイクル】'!E347="","",'問3【廃棄関係】～問5【リユース・リサイクル】'!E347)</f>
        <v/>
      </c>
      <c r="NM7" s="59" t="str">
        <f>IF('問3【廃棄関係】～問5【リユース・リサイクル】'!B352="","",'問3【廃棄関係】～問5【リユース・リサイクル】'!B352)</f>
        <v/>
      </c>
      <c r="NN7" s="59" t="str">
        <f>IF('問3【廃棄関係】～問5【リユース・リサイクル】'!B353="","",'問3【廃棄関係】～問5【リユース・リサイクル】'!B353)</f>
        <v/>
      </c>
      <c r="NO7" s="59" t="str">
        <f>IF('問3【廃棄関係】～問5【リユース・リサイクル】'!B354="","",'問3【廃棄関係】～問5【リユース・リサイクル】'!B354)</f>
        <v/>
      </c>
      <c r="NP7" s="59" t="str">
        <f>IF('問3【廃棄関係】～問5【リユース・リサイクル】'!B355="","",'問3【廃棄関係】～問5【リユース・リサイクル】'!B355)</f>
        <v/>
      </c>
      <c r="NQ7" s="59" t="str">
        <f>IF('問3【廃棄関係】～問5【リユース・リサイクル】'!B356="","",'問3【廃棄関係】～問5【リユース・リサイクル】'!B356)</f>
        <v/>
      </c>
      <c r="NR7" s="59" t="str">
        <f>IF('問3【廃棄関係】～問5【リユース・リサイクル】'!B357="","",'問3【廃棄関係】～問5【リユース・リサイクル】'!B357)</f>
        <v/>
      </c>
      <c r="NS7" s="59" t="str">
        <f>IF('問3【廃棄関係】～問5【リユース・リサイクル】'!B358="","",'問3【廃棄関係】～問5【リユース・リサイクル】'!B358)</f>
        <v/>
      </c>
      <c r="NT7" s="59" t="str">
        <f>IF('問3【廃棄関係】～問5【リユース・リサイクル】'!B359="","",'問3【廃棄関係】～問5【リユース・リサイクル】'!B359)</f>
        <v/>
      </c>
      <c r="NU7" s="59" t="str">
        <f>IF('問3【廃棄関係】～問5【リユース・リサイクル】'!B360="","",'問3【廃棄関係】～問5【リユース・リサイクル】'!B360)</f>
        <v/>
      </c>
      <c r="NV7" s="59" t="str">
        <f>IF('問3【廃棄関係】～問5【リユース・リサイクル】'!B361="","",'問3【廃棄関係】～問5【リユース・リサイクル】'!B361)</f>
        <v/>
      </c>
      <c r="NW7" s="29" t="str">
        <f>IF('問3【廃棄関係】～問5【リユース・リサイクル】'!E362="","",'問3【廃棄関係】～問5【リユース・リサイクル】'!E362)</f>
        <v/>
      </c>
      <c r="NX7" s="59" t="str">
        <f>IF('問3【廃棄関係】～問5【リユース・リサイクル】'!B367="","",'問3【廃棄関係】～問5【リユース・リサイクル】'!B367)</f>
        <v/>
      </c>
      <c r="NY7" s="59" t="str">
        <f>IF('問3【廃棄関係】～問5【リユース・リサイクル】'!B368="","",'問3【廃棄関係】～問5【リユース・リサイクル】'!B368)</f>
        <v/>
      </c>
      <c r="NZ7" s="59" t="str">
        <f>IF('問3【廃棄関係】～問5【リユース・リサイクル】'!B369="","",'問3【廃棄関係】～問5【リユース・リサイクル】'!B369)</f>
        <v/>
      </c>
      <c r="OA7" s="59" t="str">
        <f>IF('問3【廃棄関係】～問5【リユース・リサイクル】'!B370="","",'問3【廃棄関係】～問5【リユース・リサイクル】'!B370)</f>
        <v/>
      </c>
      <c r="OB7" s="59" t="str">
        <f>IF('問3【廃棄関係】～問5【リユース・リサイクル】'!B371="","",'問3【廃棄関係】～問5【リユース・リサイクル】'!B371)</f>
        <v/>
      </c>
      <c r="OC7" s="59" t="str">
        <f>IF('問3【廃棄関係】～問5【リユース・リサイクル】'!B372="","",'問3【廃棄関係】～問5【リユース・リサイクル】'!B372)</f>
        <v/>
      </c>
      <c r="OD7" s="59" t="str">
        <f>IF('問3【廃棄関係】～問5【リユース・リサイクル】'!B373="","",'問3【廃棄関係】～問5【リユース・リサイクル】'!B373)</f>
        <v/>
      </c>
      <c r="OE7" s="59" t="str">
        <f>IF('問3【廃棄関係】～問5【リユース・リサイクル】'!B374="","",'問3【廃棄関係】～問5【リユース・リサイクル】'!B374)</f>
        <v/>
      </c>
      <c r="OF7" s="59" t="str">
        <f>IF('問3【廃棄関係】～問5【リユース・リサイクル】'!B375="","",'問3【廃棄関係】～問5【リユース・リサイクル】'!B375)</f>
        <v/>
      </c>
      <c r="OG7" s="59" t="str">
        <f>IF('問3【廃棄関係】～問5【リユース・リサイクル】'!B376="","",'問3【廃棄関係】～問5【リユース・リサイクル】'!B376)</f>
        <v/>
      </c>
      <c r="OH7" s="59" t="str">
        <f>IF('問3【廃棄関係】～問5【リユース・リサイクル】'!B377="","",'問3【廃棄関係】～問5【リユース・リサイクル】'!B377)</f>
        <v/>
      </c>
      <c r="OI7" s="59" t="str">
        <f>IF('問3【廃棄関係】～問5【リユース・リサイクル】'!B378="","",'問3【廃棄関係】～問5【リユース・リサイクル】'!B378)</f>
        <v/>
      </c>
      <c r="OJ7" s="29" t="str">
        <f>IF('問3【廃棄関係】～問5【リユース・リサイクル】'!E379="","",'問3【廃棄関係】～問5【リユース・リサイクル】'!E379)</f>
        <v/>
      </c>
      <c r="OK7" s="59" t="str">
        <f>IF('問3【廃棄関係】～問5【リユース・リサイクル】'!C383="","",'問3【廃棄関係】～問5【リユース・リサイクル】'!C383)</f>
        <v/>
      </c>
      <c r="OL7" s="12" t="str">
        <f>IF('問3【廃棄関係】～問5【リユース・リサイクル】'!E386="","",'問3【廃棄関係】～問5【リユース・リサイクル】'!E386)</f>
        <v/>
      </c>
      <c r="OM7" s="12" t="str">
        <f>IF('問3【廃棄関係】～問5【リユース・リサイクル】'!I386="","",'問3【廃棄関係】～問5【リユース・リサイクル】'!I386)</f>
        <v/>
      </c>
      <c r="ON7" s="59" t="str">
        <f>IF('問3【廃棄関係】～問5【リユース・リサイクル】'!B395="","",'問3【廃棄関係】～問5【リユース・リサイクル】'!B395)</f>
        <v/>
      </c>
      <c r="OO7" s="59" t="str">
        <f>IF('問3【廃棄関係】～問5【リユース・リサイクル】'!B396="","",'問3【廃棄関係】～問5【リユース・リサイクル】'!B396)</f>
        <v/>
      </c>
      <c r="OP7" s="59" t="str">
        <f>IF('問3【廃棄関係】～問5【リユース・リサイクル】'!B397="","",'問3【廃棄関係】～問5【リユース・リサイクル】'!B397)</f>
        <v/>
      </c>
      <c r="OQ7" s="29" t="str">
        <f>IF('問3【廃棄関係】～問5【リユース・リサイクル】'!E398="","",'問3【廃棄関係】～問5【リユース・リサイクル】'!E398)</f>
        <v/>
      </c>
      <c r="OR7" s="59" t="str">
        <f>IF('問3【廃棄関係】～問5【リユース・リサイクル】'!B403="","",'問3【廃棄関係】～問5【リユース・リサイクル】'!B403)</f>
        <v/>
      </c>
      <c r="OS7" s="59" t="str">
        <f>IF('問3【廃棄関係】～問5【リユース・リサイクル】'!B404="","",'問3【廃棄関係】～問5【リユース・リサイクル】'!B404)</f>
        <v/>
      </c>
      <c r="OT7" s="59" t="str">
        <f>IF('問3【廃棄関係】～問5【リユース・リサイクル】'!B405="","",'問3【廃棄関係】～問5【リユース・リサイクル】'!B405)</f>
        <v/>
      </c>
      <c r="OU7" s="59" t="str">
        <f>IF('問3【廃棄関係】～問5【リユース・リサイクル】'!B406="","",'問3【廃棄関係】～問5【リユース・リサイクル】'!B406)</f>
        <v/>
      </c>
      <c r="OV7" s="59" t="str">
        <f>IF('問3【廃棄関係】～問5【リユース・リサイクル】'!B407="","",'問3【廃棄関係】～問5【リユース・リサイクル】'!B407)</f>
        <v/>
      </c>
      <c r="OW7" s="59" t="str">
        <f>IF('問3【廃棄関係】～問5【リユース・リサイクル】'!B408="","",'問3【廃棄関係】～問5【リユース・リサイクル】'!B408)</f>
        <v/>
      </c>
      <c r="OX7" s="59" t="str">
        <f>IF('問3【廃棄関係】～問5【リユース・リサイクル】'!B409="","",'問3【廃棄関係】～問5【リユース・リサイクル】'!B409)</f>
        <v/>
      </c>
      <c r="OY7" s="59" t="str">
        <f>IF('問3【廃棄関係】～問5【リユース・リサイクル】'!B410="","",'問3【廃棄関係】～問5【リユース・リサイクル】'!B410)</f>
        <v/>
      </c>
      <c r="OZ7" s="59" t="str">
        <f>IF('問3【廃棄関係】～問5【リユース・リサイクル】'!B411="","",'問3【廃棄関係】～問5【リユース・リサイクル】'!B411)</f>
        <v/>
      </c>
      <c r="PA7" s="29" t="str">
        <f>IF('問3【廃棄関係】～問5【リユース・リサイクル】'!E412="","",'問3【廃棄関係】～問5【リユース・リサイクル】'!E412)</f>
        <v/>
      </c>
      <c r="PB7" s="59" t="str">
        <f>IF('問3【廃棄関係】～問5【リユース・リサイクル】'!B417="","",'問3【廃棄関係】～問5【リユース・リサイクル】'!B417)</f>
        <v/>
      </c>
      <c r="PC7" s="59" t="str">
        <f>IF('問3【廃棄関係】～問5【リユース・リサイクル】'!B418="","",'問3【廃棄関係】～問5【リユース・リサイクル】'!B418)</f>
        <v/>
      </c>
      <c r="PD7" s="59" t="str">
        <f>IF('問3【廃棄関係】～問5【リユース・リサイクル】'!B419="","",'問3【廃棄関係】～問5【リユース・リサイクル】'!B419)</f>
        <v/>
      </c>
      <c r="PE7" s="59" t="str">
        <f>IF('問3【廃棄関係】～問5【リユース・リサイクル】'!B420="","",'問3【廃棄関係】～問5【リユース・リサイクル】'!B420)</f>
        <v/>
      </c>
      <c r="PF7" s="59" t="str">
        <f>IF('問3【廃棄関係】～問5【リユース・リサイクル】'!B421="","",'問3【廃棄関係】～問5【リユース・リサイクル】'!B421)</f>
        <v/>
      </c>
      <c r="PG7" s="59" t="str">
        <f>IF('問3【廃棄関係】～問5【リユース・リサイクル】'!B422="","",'問3【廃棄関係】～問5【リユース・リサイクル】'!B422)</f>
        <v/>
      </c>
      <c r="PH7" s="59" t="str">
        <f>IF('問3【廃棄関係】～問5【リユース・リサイクル】'!B423="","",'問3【廃棄関係】～問5【リユース・リサイクル】'!B423)</f>
        <v/>
      </c>
      <c r="PI7" s="59" t="str">
        <f>IF('問3【廃棄関係】～問5【リユース・リサイクル】'!B424="","",'問3【廃棄関係】～問5【リユース・リサイクル】'!B424)</f>
        <v/>
      </c>
      <c r="PJ7" s="59" t="str">
        <f>IF('問3【廃棄関係】～問5【リユース・リサイクル】'!B425="","",'問3【廃棄関係】～問5【リユース・リサイクル】'!B425)</f>
        <v/>
      </c>
      <c r="PK7" s="59" t="str">
        <f>IF('問3【廃棄関係】～問5【リユース・リサイクル】'!B426="","",'問3【廃棄関係】～問5【リユース・リサイクル】'!B426)</f>
        <v/>
      </c>
      <c r="PL7" s="59" t="str">
        <f>IF('問3【廃棄関係】～問5【リユース・リサイクル】'!B427="","",'問3【廃棄関係】～問5【リユース・リサイクル】'!B427)</f>
        <v/>
      </c>
      <c r="PM7" s="59" t="str">
        <f>IF('問3【廃棄関係】～問5【リユース・リサイクル】'!B428="","",'問3【廃棄関係】～問5【リユース・リサイクル】'!B428)</f>
        <v/>
      </c>
      <c r="PN7" s="29" t="str">
        <f>IF('問3【廃棄関係】～問5【リユース・リサイクル】'!E429="","",'問3【廃棄関係】～問5【リユース・リサイクル】'!E429)</f>
        <v/>
      </c>
      <c r="PO7" s="59" t="str">
        <f>IF('問3【廃棄関係】～問5【リユース・リサイクル】'!B435="","",'問3【廃棄関係】～問5【リユース・リサイクル】'!B435)</f>
        <v/>
      </c>
      <c r="PP7" s="59" t="str">
        <f>IF('問3【廃棄関係】～問5【リユース・リサイクル】'!B436="","",'問3【廃棄関係】～問5【リユース・リサイクル】'!B436)</f>
        <v/>
      </c>
      <c r="PQ7" s="59" t="str">
        <f>IF('問3【廃棄関係】～問5【リユース・リサイクル】'!B437="","",'問3【廃棄関係】～問5【リユース・リサイクル】'!B437)</f>
        <v/>
      </c>
      <c r="PR7" s="59" t="str">
        <f>IF('問3【廃棄関係】～問5【リユース・リサイクル】'!B438="","",'問3【廃棄関係】～問5【リユース・リサイクル】'!B438)</f>
        <v/>
      </c>
      <c r="PS7" s="59" t="str">
        <f>IF('問3【廃棄関係】～問5【リユース・リサイクル】'!B439="","",'問3【廃棄関係】～問5【リユース・リサイクル】'!B439)</f>
        <v/>
      </c>
      <c r="PT7" s="29" t="str">
        <f>IF('問3【廃棄関係】～問5【リユース・リサイクル】'!E440="","",'問3【廃棄関係】～問5【リユース・リサイクル】'!E440)</f>
        <v/>
      </c>
      <c r="PU7" s="59" t="str">
        <f>IF(問6【リパワリング】!C6="","",問6【リパワリング】!C6)</f>
        <v/>
      </c>
      <c r="PV7" s="59" t="str">
        <f>IF(問6【リパワリング】!B13="","",問6【リパワリング】!B13)</f>
        <v/>
      </c>
      <c r="PW7" s="59" t="str">
        <f>IF(問6【リパワリング】!B14="","",問6【リパワリング】!B14)</f>
        <v/>
      </c>
      <c r="PX7" s="59" t="str">
        <f>IF(問6【リパワリング】!B15="","",問6【リパワリング】!B15)</f>
        <v/>
      </c>
      <c r="PY7" s="59" t="str">
        <f>IF(問6【リパワリング】!B16="","",問6【リパワリング】!B16)</f>
        <v/>
      </c>
      <c r="PZ7" s="59" t="str">
        <f>IF(問6【リパワリング】!B17="","",問6【リパワリング】!B17)</f>
        <v/>
      </c>
      <c r="QA7" s="59" t="str">
        <f>IF(問6【リパワリング】!B18="","",問6【リパワリング】!B18)</f>
        <v/>
      </c>
      <c r="QB7" s="59" t="str">
        <f>IF(問6【リパワリング】!B19="","",問6【リパワリング】!B19)</f>
        <v/>
      </c>
      <c r="QC7" s="59" t="str">
        <f>IF(問6【リパワリング】!B20="","",問6【リパワリング】!B20)</f>
        <v/>
      </c>
      <c r="QD7" s="29" t="str">
        <f>IF(問6【リパワリング】!E21="","",問6【リパワリング】!E21)</f>
        <v/>
      </c>
      <c r="QE7" s="59" t="str">
        <f>IF(問6【リパワリング】!C29="","",問6【リパワリング】!C29)</f>
        <v/>
      </c>
      <c r="QF7" s="29" t="str">
        <f>IF(問6【リパワリング】!D38="","",問6【リパワリング】!D38)</f>
        <v/>
      </c>
      <c r="QG7" s="59" t="str">
        <f>IF(問6【リパワリング】!I44="","",問6【リパワリング】!I44)</f>
        <v/>
      </c>
      <c r="QH7" s="59" t="str">
        <f>IF(問6【リパワリング】!L44="","",問6【リパワリング】!L44)</f>
        <v/>
      </c>
      <c r="QI7" s="59" t="str">
        <f>IF(問6【リパワリング】!I45="","",問6【リパワリング】!I45)</f>
        <v/>
      </c>
      <c r="QJ7" s="59" t="str">
        <f>IF(問6【リパワリング】!L45="","",問6【リパワリング】!L45)</f>
        <v/>
      </c>
      <c r="QK7" s="59" t="str">
        <f>IF(問6【リパワリング】!I46="","",問6【リパワリング】!I46)</f>
        <v/>
      </c>
      <c r="QL7" s="59" t="str">
        <f>IF(問6【リパワリング】!L46="","",問6【リパワリング】!L46)</f>
        <v/>
      </c>
      <c r="QM7" s="59" t="str">
        <f>IF(問6【リパワリング】!I47="","",問6【リパワリング】!I47)</f>
        <v/>
      </c>
      <c r="QN7" s="59" t="str">
        <f>IF(問6【リパワリング】!L47="","",問6【リパワリング】!L47)</f>
        <v/>
      </c>
      <c r="QO7" s="14" t="str">
        <f>IF('チェックシート '!E5="","",'チェックシート '!E5)</f>
        <v>貴会社名 / 事業所名を記入してください御担当部署を記入してください御担当者名を記入してください電話番号を記入してくださいメールアドレスを記入してください</v>
      </c>
      <c r="QP7" s="14" t="str">
        <f>IF('チェックシート '!F5="","",'チェックシート '!F5)</f>
        <v/>
      </c>
      <c r="QQ7" s="14" t="str">
        <f>IF('チェックシート '!E6="","",'チェックシート '!E6)</f>
        <v>「太陽光パネルの取り外しに関する経験」をいずれか一つ以上選択してください/「廃棄・リサイクルプロセスに関する経験」をいずれか一つ以上選択してください/</v>
      </c>
      <c r="QR7" s="14" t="str">
        <f>IF('チェックシート '!F6="","",'チェックシート '!F6)</f>
        <v/>
      </c>
      <c r="QS7" s="14" t="str">
        <f>IF('チェックシート '!E7="","",'チェックシート '!E7)</f>
        <v/>
      </c>
      <c r="QT7" s="14" t="str">
        <f>IF('チェックシート '!F7="","",'チェックシート '!F7)</f>
        <v/>
      </c>
      <c r="QU7" s="14" t="str">
        <f>IF('チェックシート '!E8="","",'チェックシート '!E8)</f>
        <v/>
      </c>
      <c r="QV7" s="14" t="str">
        <f>IF('チェックシート '!F8="","",'チェックシート '!F8)</f>
        <v/>
      </c>
      <c r="QW7" s="14" t="str">
        <f>IF('チェックシート '!E9="","",'チェックシート '!E9)</f>
        <v/>
      </c>
      <c r="QX7" s="14" t="str">
        <f>IF('チェックシート '!F9="","",'チェックシート '!F9)</f>
        <v/>
      </c>
      <c r="QY7" s="14" t="str">
        <f>IF('チェックシート '!E10="","",'チェックシート '!E10)</f>
        <v/>
      </c>
      <c r="QZ7" s="14" t="str">
        <f>IF('チェックシート '!F10="","",'チェックシート '!F10)</f>
        <v/>
      </c>
      <c r="RA7" s="14" t="str">
        <f>IF('チェックシート '!E11="","",'チェックシート '!E11)</f>
        <v/>
      </c>
      <c r="RB7" s="14" t="str">
        <f>IF('チェックシート '!F11="","",'チェックシート '!F11)</f>
        <v/>
      </c>
      <c r="RC7" s="14" t="str">
        <f>IF('チェックシート '!E12="","",'チェックシート '!E12)</f>
        <v/>
      </c>
      <c r="RD7" s="14" t="str">
        <f>IF('チェックシート '!F12="","",'チェックシート '!F12)</f>
        <v/>
      </c>
      <c r="RE7" s="14" t="str">
        <f>IF('チェックシート '!E13="","",'チェックシート '!E13)</f>
        <v/>
      </c>
      <c r="RF7" s="14" t="str">
        <f>IF('チェックシート '!F13="","",'チェックシート '!F13)</f>
        <v/>
      </c>
      <c r="RG7" s="14" t="str">
        <f>IF('チェックシート '!E14="","",'チェックシート '!E14)</f>
        <v/>
      </c>
      <c r="RH7" s="14" t="str">
        <f>IF('チェックシート '!F14="","",'チェックシート '!F14)</f>
        <v/>
      </c>
      <c r="RI7" s="14" t="str">
        <f>IF('チェックシート '!E15="","",'チェックシート '!E15)</f>
        <v/>
      </c>
      <c r="RJ7" s="14" t="str">
        <f>IF('チェックシート '!F15="","",'チェックシート '!F15)</f>
        <v/>
      </c>
      <c r="RK7" s="14" t="str">
        <f>IF('チェックシート '!E16="","",'チェックシート '!E16)</f>
        <v/>
      </c>
      <c r="RL7" s="14" t="str">
        <f>IF('チェックシート '!F16="","",'チェックシート '!F16)</f>
        <v/>
      </c>
      <c r="RM7" s="14" t="str">
        <f>IF('チェックシート '!E17="","",'チェックシート '!E17)</f>
        <v/>
      </c>
      <c r="RN7" s="14" t="str">
        <f>IF('チェックシート '!F17="","",'チェックシート '!F17)</f>
        <v/>
      </c>
      <c r="RO7" s="14" t="str">
        <f>IF('チェックシート '!E18="","",'チェックシート '!E18)</f>
        <v/>
      </c>
      <c r="RP7" s="14" t="str">
        <f>IF('チェックシート '!F18="","",'チェックシート '!F18)</f>
        <v/>
      </c>
      <c r="RQ7" s="14" t="str">
        <f>IF('チェックシート '!E19="","",'チェックシート '!E19)</f>
        <v/>
      </c>
      <c r="RR7" s="14" t="str">
        <f>IF('チェックシート '!F19="","",'チェックシート '!F19)</f>
        <v/>
      </c>
      <c r="RS7" s="14" t="str">
        <f>IF('チェックシート '!E20="","",'チェックシート '!E20)</f>
        <v/>
      </c>
      <c r="RT7" s="14" t="str">
        <f>IF('チェックシート '!F20="","",'チェックシート '!F20)</f>
        <v/>
      </c>
      <c r="RU7" s="14" t="str">
        <f>IF('チェックシート '!E21="","",'チェックシート '!E21)</f>
        <v/>
      </c>
      <c r="RV7" s="14" t="str">
        <f>IF('チェックシート '!F21="","",'チェックシート '!F21)</f>
        <v/>
      </c>
      <c r="RW7" s="14" t="str">
        <f>IF('チェックシート '!E22="","",'チェックシート '!E22)</f>
        <v/>
      </c>
      <c r="RX7" s="14" t="str">
        <f>IF('チェックシート '!F22="","",'チェックシート '!F22)</f>
        <v/>
      </c>
      <c r="RY7" s="14" t="str">
        <f>IF('チェックシート '!E23="","",'チェックシート '!E23)</f>
        <v/>
      </c>
      <c r="RZ7" s="14" t="str">
        <f>IF('チェックシート '!F23="","",'チェックシート '!F23)</f>
        <v/>
      </c>
      <c r="SA7" s="14" t="str">
        <f>IF('チェックシート '!E24="","",'チェックシート '!E24)</f>
        <v/>
      </c>
      <c r="SB7" s="14" t="str">
        <f>IF('チェックシート '!F24="","",'チェックシート '!F24)</f>
        <v/>
      </c>
      <c r="SC7" s="14" t="str">
        <f>IF('チェックシート '!E25="","",'チェックシート '!E25)</f>
        <v/>
      </c>
      <c r="SD7" s="14" t="str">
        <f>IF('チェックシート '!F25="","",'チェックシート '!F25)</f>
        <v/>
      </c>
      <c r="SE7" s="14" t="str">
        <f>IF('チェックシート '!E26="","",'チェックシート '!E26)</f>
        <v/>
      </c>
      <c r="SF7" s="14" t="str">
        <f>IF('チェックシート '!F26="","",'チェックシート '!F26)</f>
        <v/>
      </c>
      <c r="SG7" s="14" t="str">
        <f>IF('チェックシート '!E27="","",'チェックシート '!E27)</f>
        <v/>
      </c>
      <c r="SH7" s="14" t="str">
        <f>IF('チェックシート '!F27="","",'チェックシート '!F27)</f>
        <v/>
      </c>
      <c r="SI7" s="14" t="str">
        <f>IF('チェックシート '!E28="","",'チェックシート '!E28)</f>
        <v/>
      </c>
      <c r="SJ7" s="14" t="str">
        <f>IF('チェックシート '!F28="","",'チェックシート '!F28)</f>
        <v/>
      </c>
      <c r="SK7" s="14" t="str">
        <f>IF('チェックシート '!E29="","",'チェックシート '!E29)</f>
        <v/>
      </c>
      <c r="SL7" s="14" t="str">
        <f>IF('チェックシート '!F29="","",'チェックシート '!F29)</f>
        <v/>
      </c>
      <c r="SM7" s="14" t="str">
        <f>IF('チェックシート '!E30="","",'チェックシート '!E30)</f>
        <v/>
      </c>
      <c r="SN7" s="14" t="str">
        <f>IF('チェックシート '!F30="","",'チェックシート '!F30)</f>
        <v/>
      </c>
      <c r="SO7" s="14" t="str">
        <f>IF('チェックシート '!E31="","",'チェックシート '!E31)</f>
        <v/>
      </c>
      <c r="SP7" s="14" t="str">
        <f>IF('チェックシート '!F31="","",'チェックシート '!F31)</f>
        <v/>
      </c>
      <c r="SQ7" s="14" t="str">
        <f>IF('チェックシート '!E32="","",'チェックシート '!E32)</f>
        <v/>
      </c>
      <c r="SR7" s="14" t="str">
        <f>IF('チェックシート '!F32="","",'チェックシート '!F32)</f>
        <v/>
      </c>
      <c r="SS7" s="14" t="str">
        <f>IF('チェックシート '!E33="","",'チェックシート '!E33)</f>
        <v/>
      </c>
      <c r="ST7" s="14" t="str">
        <f>IF('チェックシート '!F33="","",'チェックシート '!F33)</f>
        <v/>
      </c>
      <c r="SU7" s="14" t="str">
        <f>IF('チェックシート '!E34="","",'チェックシート '!E34)</f>
        <v/>
      </c>
      <c r="SV7" s="14" t="str">
        <f>IF('チェックシート '!F34="","",'チェックシート '!F34)</f>
        <v/>
      </c>
      <c r="SW7" s="14" t="str">
        <f>IF('チェックシート '!E35="","",'チェックシート '!E35)</f>
        <v/>
      </c>
      <c r="SX7" s="14" t="str">
        <f>IF('チェックシート '!F35="","",'チェックシート '!F35)</f>
        <v/>
      </c>
      <c r="SY7" s="14" t="str">
        <f>IF('チェックシート '!E36="","",'チェックシート '!E36)</f>
        <v/>
      </c>
      <c r="SZ7" s="14" t="str">
        <f>IF('チェックシート '!F36="","",'チェックシート '!F36)</f>
        <v/>
      </c>
      <c r="TA7" s="14" t="str">
        <f>IF('チェックシート '!E37="","",'チェックシート '!E37)</f>
        <v/>
      </c>
      <c r="TB7" s="14" t="str">
        <f>IF('チェックシート '!F37="","",'チェックシート '!F37)</f>
        <v/>
      </c>
      <c r="TC7" s="14" t="str">
        <f>IF('チェックシート '!E38="","",'チェックシート '!E38)</f>
        <v/>
      </c>
      <c r="TD7" s="14" t="str">
        <f>IF('チェックシート '!F38="","",'チェックシート '!F38)</f>
        <v/>
      </c>
      <c r="TE7" s="14" t="str">
        <f>IF('チェックシート '!E39="","",'チェックシート '!E39)</f>
        <v/>
      </c>
      <c r="TF7" s="14" t="str">
        <f>IF('チェックシート '!F39="","",'チェックシート '!F39)</f>
        <v/>
      </c>
      <c r="TG7" s="14" t="str">
        <f>IF('チェックシート '!E40="","",'チェックシート '!E40)</f>
        <v/>
      </c>
      <c r="TH7" s="14" t="str">
        <f>IF('チェックシート '!F40="","",'チェックシート '!F40)</f>
        <v/>
      </c>
      <c r="TI7" s="14" t="str">
        <f>IF('チェックシート '!E41="","",'チェックシート '!E41)</f>
        <v/>
      </c>
      <c r="TJ7" s="14" t="str">
        <f>IF('チェックシート '!F41="","",'チェックシート '!F41)</f>
        <v/>
      </c>
      <c r="TK7" s="14" t="str">
        <f>IF('チェックシート '!E42="","",'チェックシート '!E42)</f>
        <v/>
      </c>
      <c r="TL7" s="14" t="str">
        <f>IF('チェックシート '!F42="","",'チェックシート '!F42)</f>
        <v/>
      </c>
      <c r="TM7" s="14" t="str">
        <f>IF('チェックシート '!E43="","",'チェックシート '!E43)</f>
        <v/>
      </c>
      <c r="TN7" s="14" t="str">
        <f>IF('チェックシート '!F43="","",'チェックシート '!F43)</f>
        <v/>
      </c>
      <c r="TO7" s="14" t="str">
        <f>IF('チェックシート '!E44="","",'チェックシート '!E44)</f>
        <v/>
      </c>
      <c r="TP7" s="14" t="str">
        <f>IF('チェックシート '!F44="","",'チェックシート '!F44)</f>
        <v/>
      </c>
      <c r="TQ7" s="14" t="str">
        <f>IF('チェックシート '!E45="","",'チェックシート '!E45)</f>
        <v/>
      </c>
      <c r="TR7" s="14" t="str">
        <f>IF('チェックシート '!F45="","",'チェックシート '!F45)</f>
        <v/>
      </c>
      <c r="TS7" s="14" t="str">
        <f>IF('チェックシート '!E46="","",'チェックシート '!E46)</f>
        <v/>
      </c>
      <c r="TT7" s="14" t="str">
        <f>IF('チェックシート '!F46="","",'チェックシート '!F46)</f>
        <v/>
      </c>
      <c r="TU7" s="14" t="str">
        <f>IF('チェックシート '!E47="","",'チェックシート '!E47)</f>
        <v/>
      </c>
      <c r="TV7" s="14" t="str">
        <f>IF('チェックシート '!F47="","",'チェックシート '!F47)</f>
        <v/>
      </c>
    </row>
    <row r="8" spans="1:542" s="2" customFormat="1" ht="14.25"/>
    <row r="9" spans="1:542" s="7" customFormat="1" ht="26.1" customHeight="1">
      <c r="A9" s="16" t="s">
        <v>18</v>
      </c>
      <c r="B9" s="17" t="str">
        <f>IF(COUNTIF(B11:B13,"対象外")&gt;=1,"",B7)</f>
        <v/>
      </c>
      <c r="C9" s="17" t="str">
        <f t="shared" ref="C9:BN9" si="0">IF(COUNTIF(C11:C13,"対象外")&gt;=1,"",C7)</f>
        <v/>
      </c>
      <c r="D9" s="17" t="str">
        <f t="shared" si="0"/>
        <v/>
      </c>
      <c r="E9" s="17" t="str">
        <f t="shared" si="0"/>
        <v/>
      </c>
      <c r="F9" s="18" t="str">
        <f t="shared" si="0"/>
        <v/>
      </c>
      <c r="G9" s="59" t="str">
        <f t="shared" si="0"/>
        <v/>
      </c>
      <c r="H9" s="59" t="str">
        <f t="shared" si="0"/>
        <v/>
      </c>
      <c r="I9" s="59" t="str">
        <f t="shared" si="0"/>
        <v/>
      </c>
      <c r="J9" s="59" t="str">
        <f t="shared" si="0"/>
        <v/>
      </c>
      <c r="K9" s="59" t="str">
        <f t="shared" si="0"/>
        <v/>
      </c>
      <c r="L9" s="59" t="str">
        <f t="shared" si="0"/>
        <v/>
      </c>
      <c r="M9" s="13" t="str">
        <f t="shared" si="0"/>
        <v/>
      </c>
      <c r="N9" s="59" t="str">
        <f t="shared" si="0"/>
        <v/>
      </c>
      <c r="O9" s="59" t="str">
        <f t="shared" si="0"/>
        <v/>
      </c>
      <c r="P9" s="59" t="str">
        <f t="shared" si="0"/>
        <v/>
      </c>
      <c r="Q9" s="59" t="str">
        <f t="shared" si="0"/>
        <v/>
      </c>
      <c r="R9" s="59" t="str">
        <f t="shared" si="0"/>
        <v/>
      </c>
      <c r="S9" s="59" t="str">
        <f t="shared" si="0"/>
        <v/>
      </c>
      <c r="T9" s="59" t="str">
        <f t="shared" si="0"/>
        <v/>
      </c>
      <c r="U9" s="13" t="str">
        <f t="shared" si="0"/>
        <v/>
      </c>
      <c r="V9" s="59" t="str">
        <f t="shared" si="0"/>
        <v/>
      </c>
      <c r="W9" s="59" t="str">
        <f t="shared" si="0"/>
        <v/>
      </c>
      <c r="X9" s="59" t="str">
        <f t="shared" si="0"/>
        <v/>
      </c>
      <c r="Y9" s="59" t="str">
        <f t="shared" si="0"/>
        <v/>
      </c>
      <c r="Z9" s="59" t="str">
        <f t="shared" si="0"/>
        <v/>
      </c>
      <c r="AA9" s="12" t="str">
        <f t="shared" si="0"/>
        <v/>
      </c>
      <c r="AB9" s="12" t="str">
        <f t="shared" si="0"/>
        <v/>
      </c>
      <c r="AC9" s="59" t="str">
        <f t="shared" si="0"/>
        <v/>
      </c>
      <c r="AD9" s="59" t="str">
        <f t="shared" si="0"/>
        <v/>
      </c>
      <c r="AE9" s="59" t="str">
        <f t="shared" si="0"/>
        <v/>
      </c>
      <c r="AF9" s="13" t="str">
        <f t="shared" si="0"/>
        <v/>
      </c>
      <c r="AG9" s="12" t="str">
        <f t="shared" si="0"/>
        <v/>
      </c>
      <c r="AH9" s="61" t="str">
        <f t="shared" si="0"/>
        <v/>
      </c>
      <c r="AI9" s="61" t="str">
        <f t="shared" si="0"/>
        <v/>
      </c>
      <c r="AJ9" s="12" t="str">
        <f t="shared" si="0"/>
        <v/>
      </c>
      <c r="AK9" s="12" t="str">
        <f t="shared" si="0"/>
        <v/>
      </c>
      <c r="AL9" s="12" t="str">
        <f t="shared" si="0"/>
        <v/>
      </c>
      <c r="AM9" s="12" t="str">
        <f t="shared" si="0"/>
        <v/>
      </c>
      <c r="AN9" s="61" t="str">
        <f t="shared" si="0"/>
        <v/>
      </c>
      <c r="AO9" s="61" t="str">
        <f t="shared" si="0"/>
        <v/>
      </c>
      <c r="AP9" s="12" t="str">
        <f t="shared" si="0"/>
        <v/>
      </c>
      <c r="AQ9" s="12" t="str">
        <f t="shared" si="0"/>
        <v/>
      </c>
      <c r="AR9" s="13" t="str">
        <f t="shared" si="0"/>
        <v/>
      </c>
      <c r="AS9" s="61" t="str">
        <f t="shared" si="0"/>
        <v/>
      </c>
      <c r="AT9" s="61" t="str">
        <f t="shared" si="0"/>
        <v/>
      </c>
      <c r="AU9" s="12" t="str">
        <f t="shared" si="0"/>
        <v/>
      </c>
      <c r="AV9" s="12" t="str">
        <f t="shared" si="0"/>
        <v/>
      </c>
      <c r="AW9" s="12" t="str">
        <f t="shared" si="0"/>
        <v/>
      </c>
      <c r="AX9" s="12" t="str">
        <f t="shared" si="0"/>
        <v/>
      </c>
      <c r="AY9" s="61" t="str">
        <f t="shared" si="0"/>
        <v/>
      </c>
      <c r="AZ9" s="61" t="str">
        <f t="shared" si="0"/>
        <v/>
      </c>
      <c r="BA9" s="12" t="str">
        <f t="shared" si="0"/>
        <v/>
      </c>
      <c r="BB9" s="12" t="str">
        <f t="shared" si="0"/>
        <v/>
      </c>
      <c r="BC9" s="61" t="str">
        <f t="shared" si="0"/>
        <v/>
      </c>
      <c r="BD9" s="61" t="str">
        <f t="shared" si="0"/>
        <v/>
      </c>
      <c r="BE9" s="12" t="str">
        <f t="shared" si="0"/>
        <v/>
      </c>
      <c r="BF9" s="12" t="str">
        <f t="shared" si="0"/>
        <v/>
      </c>
      <c r="BG9" s="12" t="str">
        <f t="shared" si="0"/>
        <v/>
      </c>
      <c r="BH9" s="12" t="str">
        <f t="shared" si="0"/>
        <v/>
      </c>
      <c r="BI9" s="61" t="str">
        <f t="shared" si="0"/>
        <v/>
      </c>
      <c r="BJ9" s="61" t="str">
        <f t="shared" si="0"/>
        <v/>
      </c>
      <c r="BK9" s="12" t="str">
        <f t="shared" si="0"/>
        <v/>
      </c>
      <c r="BL9" s="12" t="str">
        <f t="shared" si="0"/>
        <v/>
      </c>
      <c r="BM9" s="61" t="str">
        <f t="shared" si="0"/>
        <v/>
      </c>
      <c r="BN9" s="61" t="str">
        <f t="shared" si="0"/>
        <v/>
      </c>
      <c r="BO9" s="12" t="str">
        <f t="shared" ref="BO9:EC9" si="1">IF(COUNTIF(BO11:BO13,"対象外")&gt;=1,"",BO7)</f>
        <v/>
      </c>
      <c r="BP9" s="12" t="str">
        <f t="shared" si="1"/>
        <v/>
      </c>
      <c r="BQ9" s="12" t="str">
        <f t="shared" si="1"/>
        <v/>
      </c>
      <c r="BR9" s="12" t="str">
        <f t="shared" si="1"/>
        <v/>
      </c>
      <c r="BS9" s="61" t="str">
        <f t="shared" si="1"/>
        <v/>
      </c>
      <c r="BT9" s="61" t="str">
        <f t="shared" si="1"/>
        <v/>
      </c>
      <c r="BU9" s="12" t="str">
        <f t="shared" si="1"/>
        <v/>
      </c>
      <c r="BV9" s="12" t="str">
        <f t="shared" si="1"/>
        <v/>
      </c>
      <c r="BW9" s="61" t="str">
        <f t="shared" si="1"/>
        <v/>
      </c>
      <c r="BX9" s="61" t="str">
        <f t="shared" si="1"/>
        <v/>
      </c>
      <c r="BY9" s="12" t="str">
        <f t="shared" si="1"/>
        <v/>
      </c>
      <c r="BZ9" s="12" t="str">
        <f t="shared" si="1"/>
        <v/>
      </c>
      <c r="CA9" s="12" t="str">
        <f t="shared" si="1"/>
        <v/>
      </c>
      <c r="CB9" s="12" t="str">
        <f t="shared" si="1"/>
        <v/>
      </c>
      <c r="CC9" s="61" t="str">
        <f t="shared" si="1"/>
        <v/>
      </c>
      <c r="CD9" s="61" t="str">
        <f t="shared" si="1"/>
        <v/>
      </c>
      <c r="CE9" s="12" t="str">
        <f t="shared" si="1"/>
        <v/>
      </c>
      <c r="CF9" s="12" t="str">
        <f t="shared" si="1"/>
        <v/>
      </c>
      <c r="CG9" s="13" t="str">
        <f t="shared" si="1"/>
        <v/>
      </c>
      <c r="CH9" s="61" t="str">
        <f t="shared" si="1"/>
        <v/>
      </c>
      <c r="CI9" s="61" t="str">
        <f t="shared" si="1"/>
        <v/>
      </c>
      <c r="CJ9" s="12" t="str">
        <f t="shared" si="1"/>
        <v/>
      </c>
      <c r="CK9" s="12" t="str">
        <f t="shared" si="1"/>
        <v/>
      </c>
      <c r="CL9" s="12" t="str">
        <f t="shared" si="1"/>
        <v/>
      </c>
      <c r="CM9" s="12" t="str">
        <f t="shared" si="1"/>
        <v/>
      </c>
      <c r="CN9" s="61" t="str">
        <f t="shared" si="1"/>
        <v/>
      </c>
      <c r="CO9" s="61" t="str">
        <f t="shared" si="1"/>
        <v/>
      </c>
      <c r="CP9" s="12" t="str">
        <f t="shared" si="1"/>
        <v/>
      </c>
      <c r="CQ9" s="12" t="str">
        <f t="shared" si="1"/>
        <v/>
      </c>
      <c r="CR9" s="17" t="str">
        <f t="shared" si="1"/>
        <v/>
      </c>
      <c r="CS9" s="17" t="str">
        <f t="shared" si="1"/>
        <v/>
      </c>
      <c r="CT9" s="13" t="str">
        <f t="shared" si="1"/>
        <v/>
      </c>
      <c r="CU9" s="13" t="str">
        <f t="shared" si="1"/>
        <v/>
      </c>
      <c r="CV9" s="19" t="str">
        <f t="shared" si="1"/>
        <v/>
      </c>
      <c r="CW9" s="19" t="str">
        <f t="shared" si="1"/>
        <v/>
      </c>
      <c r="CX9" s="19" t="str">
        <f t="shared" si="1"/>
        <v/>
      </c>
      <c r="CY9" s="19" t="str">
        <f t="shared" si="1"/>
        <v/>
      </c>
      <c r="CZ9" s="19" t="str">
        <f t="shared" si="1"/>
        <v/>
      </c>
      <c r="DA9" s="19" t="str">
        <f t="shared" si="1"/>
        <v/>
      </c>
      <c r="DB9" s="13" t="str">
        <f t="shared" si="1"/>
        <v/>
      </c>
      <c r="DC9" s="60" t="str">
        <f t="shared" si="1"/>
        <v/>
      </c>
      <c r="DD9" s="60" t="str">
        <f t="shared" si="1"/>
        <v/>
      </c>
      <c r="DE9" s="60" t="str">
        <f t="shared" si="1"/>
        <v/>
      </c>
      <c r="DF9" s="13" t="str">
        <f t="shared" si="1"/>
        <v/>
      </c>
      <c r="DG9" s="60" t="str">
        <f t="shared" si="1"/>
        <v/>
      </c>
      <c r="DH9" s="60" t="str">
        <f t="shared" si="1"/>
        <v/>
      </c>
      <c r="DI9" s="60" t="str">
        <f t="shared" si="1"/>
        <v/>
      </c>
      <c r="DJ9" s="60" t="str">
        <f t="shared" si="1"/>
        <v/>
      </c>
      <c r="DK9" s="60" t="str">
        <f t="shared" si="1"/>
        <v/>
      </c>
      <c r="DL9" s="60" t="str">
        <f t="shared" si="1"/>
        <v/>
      </c>
      <c r="DM9" s="60" t="str">
        <f t="shared" si="1"/>
        <v/>
      </c>
      <c r="DN9" s="60" t="str">
        <f t="shared" si="1"/>
        <v/>
      </c>
      <c r="DO9" s="60" t="str">
        <f t="shared" si="1"/>
        <v/>
      </c>
      <c r="DP9" s="64" t="str">
        <f t="shared" si="1"/>
        <v/>
      </c>
      <c r="DQ9" s="19" t="str">
        <f t="shared" si="1"/>
        <v/>
      </c>
      <c r="DR9" s="60" t="str">
        <f t="shared" si="1"/>
        <v/>
      </c>
      <c r="DS9" s="60" t="str">
        <f t="shared" si="1"/>
        <v/>
      </c>
      <c r="DT9" s="60" t="str">
        <f t="shared" si="1"/>
        <v/>
      </c>
      <c r="DU9" s="64" t="str">
        <f t="shared" si="1"/>
        <v/>
      </c>
      <c r="DV9" s="17" t="str">
        <f t="shared" si="1"/>
        <v/>
      </c>
      <c r="DW9" s="60" t="str">
        <f t="shared" si="1"/>
        <v/>
      </c>
      <c r="DX9" s="60" t="str">
        <f>IF(COUNTIF(DX11:DX13,"対象外")&gt;=1,"",DX7)</f>
        <v/>
      </c>
      <c r="DY9" s="60" t="str">
        <f>IF(COUNTIF(DY11:DY13,"対象外")&gt;=1,"",DY7)</f>
        <v/>
      </c>
      <c r="DZ9" s="60" t="str">
        <f>IF(COUNTIF(DZ11:DZ13,"対象外")&gt;=1,"",DZ7)</f>
        <v/>
      </c>
      <c r="EA9" s="17" t="str">
        <f t="shared" si="1"/>
        <v/>
      </c>
      <c r="EB9" s="60" t="str">
        <f t="shared" si="1"/>
        <v/>
      </c>
      <c r="EC9" s="60" t="str">
        <f t="shared" si="1"/>
        <v/>
      </c>
      <c r="ED9" s="60" t="str">
        <f t="shared" ref="ED9:GO9" si="2">IF(COUNTIF(ED11:ED13,"対象外")&gt;=1,"",ED7)</f>
        <v/>
      </c>
      <c r="EE9" s="60" t="str">
        <f t="shared" si="2"/>
        <v/>
      </c>
      <c r="EF9" s="60" t="str">
        <f t="shared" si="2"/>
        <v/>
      </c>
      <c r="EG9" s="17" t="str">
        <f t="shared" si="2"/>
        <v/>
      </c>
      <c r="EH9" s="60" t="str">
        <f t="shared" si="2"/>
        <v/>
      </c>
      <c r="EI9" s="64" t="str">
        <f t="shared" si="2"/>
        <v/>
      </c>
      <c r="EJ9" s="60" t="str">
        <f t="shared" si="2"/>
        <v/>
      </c>
      <c r="EK9" s="60" t="str">
        <f t="shared" si="2"/>
        <v/>
      </c>
      <c r="EL9" s="60" t="str">
        <f t="shared" si="2"/>
        <v/>
      </c>
      <c r="EM9" s="60" t="str">
        <f t="shared" si="2"/>
        <v/>
      </c>
      <c r="EN9" s="60" t="str">
        <f t="shared" si="2"/>
        <v/>
      </c>
      <c r="EO9" s="60" t="str">
        <f t="shared" si="2"/>
        <v/>
      </c>
      <c r="EP9" s="60" t="str">
        <f t="shared" si="2"/>
        <v/>
      </c>
      <c r="EQ9" s="60" t="str">
        <f t="shared" si="2"/>
        <v/>
      </c>
      <c r="ER9" s="64" t="str">
        <f t="shared" si="2"/>
        <v/>
      </c>
      <c r="ES9" s="17" t="str">
        <f t="shared" si="2"/>
        <v/>
      </c>
      <c r="ET9" s="60" t="str">
        <f t="shared" si="2"/>
        <v/>
      </c>
      <c r="EU9" s="60" t="str">
        <f t="shared" si="2"/>
        <v/>
      </c>
      <c r="EV9" s="60" t="str">
        <f t="shared" si="2"/>
        <v/>
      </c>
      <c r="EW9" s="60" t="str">
        <f t="shared" si="2"/>
        <v/>
      </c>
      <c r="EX9" s="60" t="str">
        <f t="shared" si="2"/>
        <v/>
      </c>
      <c r="EY9" s="60" t="str">
        <f t="shared" si="2"/>
        <v/>
      </c>
      <c r="EZ9" s="60" t="str">
        <f t="shared" si="2"/>
        <v/>
      </c>
      <c r="FA9" s="60" t="str">
        <f t="shared" si="2"/>
        <v/>
      </c>
      <c r="FB9" s="64" t="str">
        <f t="shared" si="2"/>
        <v/>
      </c>
      <c r="FC9" s="60" t="str">
        <f t="shared" si="2"/>
        <v/>
      </c>
      <c r="FD9" s="60" t="str">
        <f t="shared" si="2"/>
        <v/>
      </c>
      <c r="FE9" s="60" t="str">
        <f t="shared" si="2"/>
        <v/>
      </c>
      <c r="FF9" s="60" t="str">
        <f t="shared" si="2"/>
        <v/>
      </c>
      <c r="FG9" s="60" t="str">
        <f t="shared" si="2"/>
        <v/>
      </c>
      <c r="FH9" s="60" t="str">
        <f t="shared" si="2"/>
        <v/>
      </c>
      <c r="FI9" s="60" t="str">
        <f t="shared" si="2"/>
        <v/>
      </c>
      <c r="FJ9" s="60" t="str">
        <f t="shared" si="2"/>
        <v/>
      </c>
      <c r="FK9" s="60" t="str">
        <f t="shared" si="2"/>
        <v/>
      </c>
      <c r="FL9" s="60" t="str">
        <f t="shared" si="2"/>
        <v/>
      </c>
      <c r="FM9" s="60" t="str">
        <f t="shared" si="2"/>
        <v/>
      </c>
      <c r="FN9" s="60" t="str">
        <f t="shared" si="2"/>
        <v/>
      </c>
      <c r="FO9" s="64" t="str">
        <f t="shared" si="2"/>
        <v/>
      </c>
      <c r="FP9" s="17" t="str">
        <f t="shared" si="2"/>
        <v/>
      </c>
      <c r="FQ9" s="60" t="str">
        <f t="shared" si="2"/>
        <v/>
      </c>
      <c r="FR9" s="60" t="str">
        <f t="shared" si="2"/>
        <v/>
      </c>
      <c r="FS9" s="60" t="str">
        <f t="shared" si="2"/>
        <v/>
      </c>
      <c r="FT9" s="60" t="str">
        <f t="shared" si="2"/>
        <v/>
      </c>
      <c r="FU9" s="60" t="str">
        <f t="shared" si="2"/>
        <v/>
      </c>
      <c r="FV9" s="60" t="str">
        <f t="shared" si="2"/>
        <v/>
      </c>
      <c r="FW9" s="60" t="str">
        <f t="shared" si="2"/>
        <v/>
      </c>
      <c r="FX9" s="60" t="str">
        <f t="shared" si="2"/>
        <v/>
      </c>
      <c r="FY9" s="60" t="str">
        <f t="shared" si="2"/>
        <v/>
      </c>
      <c r="FZ9" s="60" t="str">
        <f t="shared" si="2"/>
        <v/>
      </c>
      <c r="GA9" s="60" t="str">
        <f t="shared" si="2"/>
        <v/>
      </c>
      <c r="GB9" s="60" t="str">
        <f t="shared" si="2"/>
        <v/>
      </c>
      <c r="GC9" s="17" t="str">
        <f t="shared" si="2"/>
        <v/>
      </c>
      <c r="GD9" s="19" t="str">
        <f t="shared" si="2"/>
        <v/>
      </c>
      <c r="GE9" s="19" t="str">
        <f t="shared" si="2"/>
        <v/>
      </c>
      <c r="GF9" s="19" t="str">
        <f t="shared" si="2"/>
        <v/>
      </c>
      <c r="GG9" s="19" t="str">
        <f t="shared" si="2"/>
        <v/>
      </c>
      <c r="GH9" s="19" t="str">
        <f t="shared" si="2"/>
        <v/>
      </c>
      <c r="GI9" s="19" t="str">
        <f t="shared" si="2"/>
        <v/>
      </c>
      <c r="GJ9" s="19" t="str">
        <f t="shared" si="2"/>
        <v/>
      </c>
      <c r="GK9" s="19" t="str">
        <f t="shared" si="2"/>
        <v/>
      </c>
      <c r="GL9" s="19" t="str">
        <f t="shared" si="2"/>
        <v/>
      </c>
      <c r="GM9" s="19" t="str">
        <f t="shared" si="2"/>
        <v/>
      </c>
      <c r="GN9" s="19" t="str">
        <f t="shared" si="2"/>
        <v/>
      </c>
      <c r="GO9" s="19" t="str">
        <f t="shared" si="2"/>
        <v/>
      </c>
      <c r="GP9" s="13" t="str">
        <f t="shared" ref="GP9:JA9" si="3">IF(COUNTIF(GP11:GP13,"対象外")&gt;=1,"",GP7)</f>
        <v/>
      </c>
      <c r="GQ9" s="12" t="str">
        <f t="shared" si="3"/>
        <v/>
      </c>
      <c r="GR9" s="12" t="str">
        <f t="shared" si="3"/>
        <v/>
      </c>
      <c r="GS9" s="12" t="str">
        <f t="shared" si="3"/>
        <v/>
      </c>
      <c r="GT9" s="12" t="str">
        <f t="shared" si="3"/>
        <v/>
      </c>
      <c r="GU9" s="12" t="str">
        <f t="shared" si="3"/>
        <v/>
      </c>
      <c r="GV9" s="12" t="str">
        <f t="shared" si="3"/>
        <v/>
      </c>
      <c r="GW9" s="12" t="str">
        <f t="shared" si="3"/>
        <v/>
      </c>
      <c r="GX9" s="12" t="str">
        <f t="shared" si="3"/>
        <v/>
      </c>
      <c r="GY9" s="12" t="str">
        <f t="shared" si="3"/>
        <v/>
      </c>
      <c r="GZ9" s="12" t="str">
        <f t="shared" si="3"/>
        <v/>
      </c>
      <c r="HA9" s="29" t="str">
        <f t="shared" si="3"/>
        <v/>
      </c>
      <c r="HB9" s="12" t="str">
        <f t="shared" si="3"/>
        <v/>
      </c>
      <c r="HC9" s="12" t="str">
        <f t="shared" si="3"/>
        <v/>
      </c>
      <c r="HD9" s="12" t="str">
        <f t="shared" si="3"/>
        <v/>
      </c>
      <c r="HE9" s="12" t="str">
        <f t="shared" si="3"/>
        <v/>
      </c>
      <c r="HF9" s="12" t="str">
        <f t="shared" si="3"/>
        <v/>
      </c>
      <c r="HG9" s="12" t="str">
        <f t="shared" si="3"/>
        <v/>
      </c>
      <c r="HH9" s="12" t="str">
        <f t="shared" si="3"/>
        <v/>
      </c>
      <c r="HI9" s="12" t="str">
        <f t="shared" si="3"/>
        <v/>
      </c>
      <c r="HJ9" s="12" t="str">
        <f t="shared" si="3"/>
        <v/>
      </c>
      <c r="HK9" s="12" t="str">
        <f t="shared" si="3"/>
        <v/>
      </c>
      <c r="HL9" s="12" t="str">
        <f t="shared" si="3"/>
        <v/>
      </c>
      <c r="HM9" s="12" t="str">
        <f t="shared" si="3"/>
        <v/>
      </c>
      <c r="HN9" s="12" t="str">
        <f t="shared" si="3"/>
        <v/>
      </c>
      <c r="HO9" s="12" t="str">
        <f t="shared" si="3"/>
        <v/>
      </c>
      <c r="HP9" s="12" t="str">
        <f t="shared" si="3"/>
        <v/>
      </c>
      <c r="HQ9" s="12" t="str">
        <f t="shared" si="3"/>
        <v/>
      </c>
      <c r="HR9" s="12" t="str">
        <f t="shared" si="3"/>
        <v/>
      </c>
      <c r="HS9" s="12" t="str">
        <f t="shared" si="3"/>
        <v/>
      </c>
      <c r="HT9" s="12" t="str">
        <f t="shared" si="3"/>
        <v/>
      </c>
      <c r="HU9" s="12" t="str">
        <f t="shared" si="3"/>
        <v/>
      </c>
      <c r="HV9" s="12" t="str">
        <f t="shared" si="3"/>
        <v/>
      </c>
      <c r="HW9" s="12" t="str">
        <f t="shared" si="3"/>
        <v/>
      </c>
      <c r="HX9" s="12" t="str">
        <f t="shared" si="3"/>
        <v/>
      </c>
      <c r="HY9" s="12" t="str">
        <f t="shared" si="3"/>
        <v/>
      </c>
      <c r="HZ9" s="12" t="str">
        <f t="shared" si="3"/>
        <v/>
      </c>
      <c r="IA9" s="12" t="str">
        <f t="shared" si="3"/>
        <v/>
      </c>
      <c r="IB9" s="12" t="str">
        <f t="shared" si="3"/>
        <v/>
      </c>
      <c r="IC9" s="12" t="str">
        <f t="shared" si="3"/>
        <v/>
      </c>
      <c r="ID9" s="12" t="str">
        <f t="shared" si="3"/>
        <v/>
      </c>
      <c r="IE9" s="12" t="str">
        <f t="shared" si="3"/>
        <v/>
      </c>
      <c r="IF9" s="12" t="str">
        <f t="shared" si="3"/>
        <v/>
      </c>
      <c r="IG9" s="12" t="str">
        <f t="shared" si="3"/>
        <v/>
      </c>
      <c r="IH9" s="12" t="str">
        <f t="shared" si="3"/>
        <v/>
      </c>
      <c r="II9" s="12" t="str">
        <f t="shared" si="3"/>
        <v/>
      </c>
      <c r="IJ9" s="12" t="str">
        <f t="shared" si="3"/>
        <v/>
      </c>
      <c r="IK9" s="12" t="str">
        <f t="shared" si="3"/>
        <v/>
      </c>
      <c r="IL9" s="12" t="str">
        <f t="shared" si="3"/>
        <v/>
      </c>
      <c r="IM9" s="12" t="str">
        <f t="shared" si="3"/>
        <v/>
      </c>
      <c r="IN9" s="12" t="str">
        <f t="shared" si="3"/>
        <v/>
      </c>
      <c r="IO9" s="12" t="str">
        <f t="shared" si="3"/>
        <v/>
      </c>
      <c r="IP9" s="12" t="str">
        <f t="shared" si="3"/>
        <v/>
      </c>
      <c r="IQ9" s="12" t="str">
        <f t="shared" si="3"/>
        <v/>
      </c>
      <c r="IR9" s="12" t="str">
        <f t="shared" si="3"/>
        <v/>
      </c>
      <c r="IS9" s="12" t="str">
        <f t="shared" si="3"/>
        <v/>
      </c>
      <c r="IT9" s="12" t="str">
        <f t="shared" si="3"/>
        <v/>
      </c>
      <c r="IU9" s="12" t="str">
        <f t="shared" si="3"/>
        <v/>
      </c>
      <c r="IV9" s="12" t="str">
        <f t="shared" si="3"/>
        <v/>
      </c>
      <c r="IW9" s="12" t="str">
        <f t="shared" si="3"/>
        <v/>
      </c>
      <c r="IX9" s="12" t="str">
        <f t="shared" si="3"/>
        <v/>
      </c>
      <c r="IY9" s="12" t="str">
        <f t="shared" si="3"/>
        <v/>
      </c>
      <c r="IZ9" s="12" t="str">
        <f t="shared" si="3"/>
        <v/>
      </c>
      <c r="JA9" s="12" t="str">
        <f t="shared" si="3"/>
        <v/>
      </c>
      <c r="JB9" s="12" t="str">
        <f t="shared" ref="JB9:LM9" si="4">IF(COUNTIF(JB11:JB13,"対象外")&gt;=1,"",JB7)</f>
        <v/>
      </c>
      <c r="JC9" s="12" t="str">
        <f t="shared" si="4"/>
        <v/>
      </c>
      <c r="JD9" s="12" t="str">
        <f t="shared" si="4"/>
        <v/>
      </c>
      <c r="JE9" s="12" t="str">
        <f t="shared" si="4"/>
        <v/>
      </c>
      <c r="JF9" s="12" t="str">
        <f t="shared" si="4"/>
        <v/>
      </c>
      <c r="JG9" s="12" t="str">
        <f t="shared" si="4"/>
        <v/>
      </c>
      <c r="JH9" s="12" t="str">
        <f t="shared" si="4"/>
        <v/>
      </c>
      <c r="JI9" s="12" t="str">
        <f t="shared" si="4"/>
        <v/>
      </c>
      <c r="JJ9" s="12" t="str">
        <f t="shared" si="4"/>
        <v/>
      </c>
      <c r="JK9" s="12" t="str">
        <f t="shared" si="4"/>
        <v/>
      </c>
      <c r="JL9" s="12" t="str">
        <f t="shared" si="4"/>
        <v/>
      </c>
      <c r="JM9" s="12" t="str">
        <f t="shared" si="4"/>
        <v/>
      </c>
      <c r="JN9" s="12" t="str">
        <f t="shared" si="4"/>
        <v/>
      </c>
      <c r="JO9" s="12" t="str">
        <f t="shared" si="4"/>
        <v/>
      </c>
      <c r="JP9" s="12" t="str">
        <f t="shared" si="4"/>
        <v/>
      </c>
      <c r="JQ9" s="12" t="str">
        <f t="shared" si="4"/>
        <v/>
      </c>
      <c r="JR9" s="12" t="str">
        <f t="shared" si="4"/>
        <v/>
      </c>
      <c r="JS9" s="12" t="str">
        <f t="shared" si="4"/>
        <v/>
      </c>
      <c r="JT9" s="17" t="str">
        <f t="shared" si="4"/>
        <v/>
      </c>
      <c r="JU9" s="17" t="str">
        <f t="shared" si="4"/>
        <v/>
      </c>
      <c r="JV9" s="17" t="str">
        <f t="shared" si="4"/>
        <v/>
      </c>
      <c r="JW9" s="17" t="str">
        <f t="shared" si="4"/>
        <v/>
      </c>
      <c r="JX9" s="17" t="str">
        <f t="shared" si="4"/>
        <v/>
      </c>
      <c r="JY9" s="19" t="str">
        <f t="shared" si="4"/>
        <v/>
      </c>
      <c r="JZ9" s="19" t="str">
        <f t="shared" si="4"/>
        <v/>
      </c>
      <c r="KA9" s="19" t="str">
        <f t="shared" si="4"/>
        <v/>
      </c>
      <c r="KB9" s="19" t="str">
        <f t="shared" si="4"/>
        <v/>
      </c>
      <c r="KC9" s="19" t="str">
        <f t="shared" si="4"/>
        <v/>
      </c>
      <c r="KD9" s="19" t="str">
        <f t="shared" si="4"/>
        <v/>
      </c>
      <c r="KE9" s="19" t="str">
        <f t="shared" si="4"/>
        <v/>
      </c>
      <c r="KF9" s="19" t="str">
        <f t="shared" si="4"/>
        <v/>
      </c>
      <c r="KG9" s="19" t="str">
        <f t="shared" si="4"/>
        <v/>
      </c>
      <c r="KH9" s="19" t="str">
        <f t="shared" si="4"/>
        <v/>
      </c>
      <c r="KI9" s="19" t="str">
        <f t="shared" si="4"/>
        <v/>
      </c>
      <c r="KJ9" s="19" t="str">
        <f t="shared" si="4"/>
        <v/>
      </c>
      <c r="KK9" s="19" t="str">
        <f t="shared" si="4"/>
        <v/>
      </c>
      <c r="KL9" s="19" t="str">
        <f t="shared" si="4"/>
        <v/>
      </c>
      <c r="KM9" s="19" t="str">
        <f t="shared" si="4"/>
        <v/>
      </c>
      <c r="KN9" s="19" t="str">
        <f t="shared" si="4"/>
        <v/>
      </c>
      <c r="KO9" s="19" t="str">
        <f t="shared" si="4"/>
        <v/>
      </c>
      <c r="KP9" s="19" t="str">
        <f t="shared" si="4"/>
        <v/>
      </c>
      <c r="KQ9" s="19" t="str">
        <f t="shared" si="4"/>
        <v/>
      </c>
      <c r="KR9" s="19" t="str">
        <f t="shared" si="4"/>
        <v/>
      </c>
      <c r="KS9" s="19" t="str">
        <f t="shared" si="4"/>
        <v/>
      </c>
      <c r="KT9" s="19" t="str">
        <f t="shared" si="4"/>
        <v/>
      </c>
      <c r="KU9" s="19" t="str">
        <f t="shared" si="4"/>
        <v/>
      </c>
      <c r="KV9" s="19" t="str">
        <f t="shared" si="4"/>
        <v/>
      </c>
      <c r="KW9" s="19" t="str">
        <f t="shared" si="4"/>
        <v/>
      </c>
      <c r="KX9" s="19" t="str">
        <f t="shared" si="4"/>
        <v/>
      </c>
      <c r="KY9" s="17" t="str">
        <f t="shared" si="4"/>
        <v/>
      </c>
      <c r="KZ9" s="19" t="str">
        <f t="shared" si="4"/>
        <v/>
      </c>
      <c r="LA9" s="19" t="str">
        <f t="shared" si="4"/>
        <v/>
      </c>
      <c r="LB9" s="19" t="str">
        <f t="shared" si="4"/>
        <v/>
      </c>
      <c r="LC9" s="19" t="str">
        <f t="shared" si="4"/>
        <v/>
      </c>
      <c r="LD9" s="19" t="str">
        <f t="shared" si="4"/>
        <v/>
      </c>
      <c r="LE9" s="19" t="str">
        <f t="shared" si="4"/>
        <v/>
      </c>
      <c r="LF9" s="19" t="str">
        <f t="shared" si="4"/>
        <v/>
      </c>
      <c r="LG9" s="19" t="str">
        <f t="shared" si="4"/>
        <v/>
      </c>
      <c r="LH9" s="19" t="str">
        <f t="shared" si="4"/>
        <v/>
      </c>
      <c r="LI9" s="19" t="str">
        <f t="shared" si="4"/>
        <v/>
      </c>
      <c r="LJ9" s="19" t="str">
        <f t="shared" si="4"/>
        <v/>
      </c>
      <c r="LK9" s="19" t="str">
        <f t="shared" si="4"/>
        <v/>
      </c>
      <c r="LL9" s="19" t="str">
        <f t="shared" si="4"/>
        <v/>
      </c>
      <c r="LM9" s="19" t="str">
        <f t="shared" si="4"/>
        <v/>
      </c>
      <c r="LN9" s="19" t="str">
        <f t="shared" ref="LN9:NY9" si="5">IF(COUNTIF(LN11:LN13,"対象外")&gt;=1,"",LN7)</f>
        <v/>
      </c>
      <c r="LO9" s="19" t="str">
        <f t="shared" si="5"/>
        <v/>
      </c>
      <c r="LP9" s="19" t="str">
        <f t="shared" si="5"/>
        <v/>
      </c>
      <c r="LQ9" s="60" t="str">
        <f t="shared" si="5"/>
        <v/>
      </c>
      <c r="LR9" s="17" t="str">
        <f t="shared" si="5"/>
        <v/>
      </c>
      <c r="LS9" s="19" t="str">
        <f t="shared" si="5"/>
        <v/>
      </c>
      <c r="LT9" s="19" t="str">
        <f t="shared" si="5"/>
        <v/>
      </c>
      <c r="LU9" s="19" t="str">
        <f t="shared" si="5"/>
        <v/>
      </c>
      <c r="LV9" s="19" t="str">
        <f t="shared" si="5"/>
        <v/>
      </c>
      <c r="LW9" s="60" t="str">
        <f t="shared" si="5"/>
        <v/>
      </c>
      <c r="LX9" s="17" t="str">
        <f t="shared" si="5"/>
        <v/>
      </c>
      <c r="LY9" s="19" t="str">
        <f t="shared" si="5"/>
        <v/>
      </c>
      <c r="LZ9" s="19" t="str">
        <f t="shared" si="5"/>
        <v/>
      </c>
      <c r="MA9" s="19" t="str">
        <f t="shared" si="5"/>
        <v/>
      </c>
      <c r="MB9" s="19" t="str">
        <f t="shared" si="5"/>
        <v/>
      </c>
      <c r="MC9" s="60" t="str">
        <f t="shared" si="5"/>
        <v/>
      </c>
      <c r="MD9" s="17" t="str">
        <f t="shared" si="5"/>
        <v/>
      </c>
      <c r="ME9" s="60" t="str">
        <f t="shared" si="5"/>
        <v/>
      </c>
      <c r="MF9" s="60" t="str">
        <f t="shared" si="5"/>
        <v/>
      </c>
      <c r="MG9" s="60" t="str">
        <f t="shared" si="5"/>
        <v/>
      </c>
      <c r="MH9" s="60" t="str">
        <f t="shared" si="5"/>
        <v/>
      </c>
      <c r="MI9" s="60" t="str">
        <f t="shared" si="5"/>
        <v/>
      </c>
      <c r="MJ9" s="17" t="str">
        <f t="shared" si="5"/>
        <v/>
      </c>
      <c r="MK9" s="60" t="str">
        <f t="shared" si="5"/>
        <v/>
      </c>
      <c r="ML9" s="60" t="str">
        <f t="shared" si="5"/>
        <v/>
      </c>
      <c r="MM9" s="60" t="str">
        <f t="shared" si="5"/>
        <v/>
      </c>
      <c r="MN9" s="60" t="str">
        <f t="shared" si="5"/>
        <v/>
      </c>
      <c r="MO9" s="60" t="str">
        <f t="shared" si="5"/>
        <v/>
      </c>
      <c r="MP9" s="60" t="str">
        <f t="shared" si="5"/>
        <v/>
      </c>
      <c r="MQ9" s="60" t="str">
        <f t="shared" si="5"/>
        <v/>
      </c>
      <c r="MR9" s="60" t="str">
        <f t="shared" si="5"/>
        <v/>
      </c>
      <c r="MS9" s="60" t="str">
        <f t="shared" si="5"/>
        <v/>
      </c>
      <c r="MT9" s="17" t="str">
        <f t="shared" si="5"/>
        <v/>
      </c>
      <c r="MU9" s="19" t="str">
        <f t="shared" si="5"/>
        <v/>
      </c>
      <c r="MV9" s="60" t="str">
        <f t="shared" si="5"/>
        <v/>
      </c>
      <c r="MW9" s="60" t="str">
        <f t="shared" si="5"/>
        <v/>
      </c>
      <c r="MX9" s="60" t="str">
        <f t="shared" si="5"/>
        <v/>
      </c>
      <c r="MY9" s="17" t="str">
        <f t="shared" si="5"/>
        <v/>
      </c>
      <c r="MZ9" s="60" t="str">
        <f t="shared" si="5"/>
        <v/>
      </c>
      <c r="NA9" s="19" t="str">
        <f t="shared" si="5"/>
        <v/>
      </c>
      <c r="NB9" s="19" t="str">
        <f t="shared" si="5"/>
        <v/>
      </c>
      <c r="NC9" s="60" t="str">
        <f t="shared" si="5"/>
        <v/>
      </c>
      <c r="ND9" s="60" t="str">
        <f t="shared" si="5"/>
        <v/>
      </c>
      <c r="NE9" s="60" t="str">
        <f t="shared" si="5"/>
        <v/>
      </c>
      <c r="NF9" s="60" t="str">
        <f t="shared" si="5"/>
        <v/>
      </c>
      <c r="NG9" s="60" t="str">
        <f t="shared" si="5"/>
        <v/>
      </c>
      <c r="NH9" s="60" t="str">
        <f t="shared" si="5"/>
        <v/>
      </c>
      <c r="NI9" s="60" t="str">
        <f t="shared" si="5"/>
        <v/>
      </c>
      <c r="NJ9" s="60" t="str">
        <f t="shared" si="5"/>
        <v/>
      </c>
      <c r="NK9" s="60" t="str">
        <f t="shared" si="5"/>
        <v/>
      </c>
      <c r="NL9" s="17" t="str">
        <f t="shared" si="5"/>
        <v/>
      </c>
      <c r="NM9" s="60" t="str">
        <f t="shared" si="5"/>
        <v/>
      </c>
      <c r="NN9" s="60" t="str">
        <f t="shared" si="5"/>
        <v/>
      </c>
      <c r="NO9" s="60" t="str">
        <f t="shared" si="5"/>
        <v/>
      </c>
      <c r="NP9" s="60" t="str">
        <f t="shared" si="5"/>
        <v/>
      </c>
      <c r="NQ9" s="60" t="str">
        <f t="shared" si="5"/>
        <v/>
      </c>
      <c r="NR9" s="60" t="str">
        <f t="shared" si="5"/>
        <v/>
      </c>
      <c r="NS9" s="60" t="str">
        <f t="shared" si="5"/>
        <v/>
      </c>
      <c r="NT9" s="60" t="str">
        <f t="shared" si="5"/>
        <v/>
      </c>
      <c r="NU9" s="60" t="str">
        <f t="shared" si="5"/>
        <v/>
      </c>
      <c r="NV9" s="60" t="str">
        <f t="shared" si="5"/>
        <v/>
      </c>
      <c r="NW9" s="17" t="str">
        <f t="shared" si="5"/>
        <v/>
      </c>
      <c r="NX9" s="60" t="str">
        <f t="shared" si="5"/>
        <v/>
      </c>
      <c r="NY9" s="60" t="str">
        <f t="shared" si="5"/>
        <v/>
      </c>
      <c r="NZ9" s="60" t="str">
        <f t="shared" ref="NZ9:QK9" si="6">IF(COUNTIF(NZ11:NZ13,"対象外")&gt;=1,"",NZ7)</f>
        <v/>
      </c>
      <c r="OA9" s="60" t="str">
        <f t="shared" si="6"/>
        <v/>
      </c>
      <c r="OB9" s="60" t="str">
        <f t="shared" si="6"/>
        <v/>
      </c>
      <c r="OC9" s="60" t="str">
        <f t="shared" si="6"/>
        <v/>
      </c>
      <c r="OD9" s="60" t="str">
        <f t="shared" si="6"/>
        <v/>
      </c>
      <c r="OE9" s="60" t="str">
        <f t="shared" si="6"/>
        <v/>
      </c>
      <c r="OF9" s="60" t="str">
        <f t="shared" si="6"/>
        <v/>
      </c>
      <c r="OG9" s="60" t="str">
        <f t="shared" si="6"/>
        <v/>
      </c>
      <c r="OH9" s="60" t="str">
        <f t="shared" si="6"/>
        <v/>
      </c>
      <c r="OI9" s="60" t="str">
        <f t="shared" si="6"/>
        <v/>
      </c>
      <c r="OJ9" s="17" t="str">
        <f t="shared" si="6"/>
        <v/>
      </c>
      <c r="OK9" s="60" t="str">
        <f t="shared" si="6"/>
        <v/>
      </c>
      <c r="OL9" s="19" t="str">
        <f t="shared" si="6"/>
        <v/>
      </c>
      <c r="OM9" s="19" t="str">
        <f t="shared" si="6"/>
        <v/>
      </c>
      <c r="ON9" s="60" t="str">
        <f t="shared" si="6"/>
        <v/>
      </c>
      <c r="OO9" s="60" t="str">
        <f t="shared" si="6"/>
        <v/>
      </c>
      <c r="OP9" s="60" t="str">
        <f t="shared" si="6"/>
        <v/>
      </c>
      <c r="OQ9" s="17" t="str">
        <f t="shared" si="6"/>
        <v/>
      </c>
      <c r="OR9" s="60" t="str">
        <f t="shared" si="6"/>
        <v/>
      </c>
      <c r="OS9" s="60" t="str">
        <f t="shared" si="6"/>
        <v/>
      </c>
      <c r="OT9" s="60" t="str">
        <f t="shared" si="6"/>
        <v/>
      </c>
      <c r="OU9" s="60" t="str">
        <f t="shared" si="6"/>
        <v/>
      </c>
      <c r="OV9" s="60" t="str">
        <f t="shared" si="6"/>
        <v/>
      </c>
      <c r="OW9" s="60" t="str">
        <f t="shared" si="6"/>
        <v/>
      </c>
      <c r="OX9" s="60" t="str">
        <f t="shared" si="6"/>
        <v/>
      </c>
      <c r="OY9" s="60" t="str">
        <f t="shared" si="6"/>
        <v/>
      </c>
      <c r="OZ9" s="60" t="str">
        <f t="shared" si="6"/>
        <v/>
      </c>
      <c r="PA9" s="17" t="str">
        <f t="shared" si="6"/>
        <v/>
      </c>
      <c r="PB9" s="60" t="str">
        <f t="shared" si="6"/>
        <v/>
      </c>
      <c r="PC9" s="60" t="str">
        <f t="shared" si="6"/>
        <v/>
      </c>
      <c r="PD9" s="60" t="str">
        <f t="shared" si="6"/>
        <v/>
      </c>
      <c r="PE9" s="60" t="str">
        <f t="shared" si="6"/>
        <v/>
      </c>
      <c r="PF9" s="60" t="str">
        <f t="shared" si="6"/>
        <v/>
      </c>
      <c r="PG9" s="60" t="str">
        <f t="shared" si="6"/>
        <v/>
      </c>
      <c r="PH9" s="60" t="str">
        <f t="shared" si="6"/>
        <v/>
      </c>
      <c r="PI9" s="60" t="str">
        <f t="shared" si="6"/>
        <v/>
      </c>
      <c r="PJ9" s="60" t="str">
        <f t="shared" si="6"/>
        <v/>
      </c>
      <c r="PK9" s="60" t="str">
        <f t="shared" si="6"/>
        <v/>
      </c>
      <c r="PL9" s="60" t="str">
        <f t="shared" si="6"/>
        <v/>
      </c>
      <c r="PM9" s="60" t="str">
        <f t="shared" si="6"/>
        <v/>
      </c>
      <c r="PN9" s="17" t="str">
        <f t="shared" si="6"/>
        <v/>
      </c>
      <c r="PO9" s="60" t="str">
        <f t="shared" si="6"/>
        <v/>
      </c>
      <c r="PP9" s="60" t="str">
        <f t="shared" si="6"/>
        <v/>
      </c>
      <c r="PQ9" s="60" t="str">
        <f t="shared" si="6"/>
        <v/>
      </c>
      <c r="PR9" s="60" t="str">
        <f t="shared" si="6"/>
        <v/>
      </c>
      <c r="PS9" s="60" t="str">
        <f t="shared" si="6"/>
        <v/>
      </c>
      <c r="PT9" s="17" t="str">
        <f t="shared" si="6"/>
        <v/>
      </c>
      <c r="PU9" s="60" t="str">
        <f t="shared" si="6"/>
        <v/>
      </c>
      <c r="PV9" s="60" t="str">
        <f t="shared" si="6"/>
        <v/>
      </c>
      <c r="PW9" s="60" t="str">
        <f t="shared" si="6"/>
        <v/>
      </c>
      <c r="PX9" s="60" t="str">
        <f t="shared" si="6"/>
        <v/>
      </c>
      <c r="PY9" s="60" t="str">
        <f t="shared" si="6"/>
        <v/>
      </c>
      <c r="PZ9" s="60" t="str">
        <f t="shared" si="6"/>
        <v/>
      </c>
      <c r="QA9" s="60" t="str">
        <f t="shared" si="6"/>
        <v/>
      </c>
      <c r="QB9" s="60" t="str">
        <f t="shared" si="6"/>
        <v/>
      </c>
      <c r="QC9" s="60" t="str">
        <f t="shared" si="6"/>
        <v/>
      </c>
      <c r="QD9" s="17" t="str">
        <f t="shared" si="6"/>
        <v/>
      </c>
      <c r="QE9" s="60" t="str">
        <f t="shared" si="6"/>
        <v/>
      </c>
      <c r="QF9" s="17" t="str">
        <f t="shared" si="6"/>
        <v/>
      </c>
      <c r="QG9" s="60" t="str">
        <f t="shared" si="6"/>
        <v/>
      </c>
      <c r="QH9" s="60" t="str">
        <f t="shared" si="6"/>
        <v/>
      </c>
      <c r="QI9" s="60" t="str">
        <f t="shared" si="6"/>
        <v/>
      </c>
      <c r="QJ9" s="60" t="str">
        <f t="shared" si="6"/>
        <v/>
      </c>
      <c r="QK9" s="60" t="str">
        <f t="shared" si="6"/>
        <v/>
      </c>
      <c r="QL9" s="60" t="str">
        <f t="shared" ref="QL9:SW9" si="7">IF(COUNTIF(QL11:QL13,"対象外")&gt;=1,"",QL7)</f>
        <v/>
      </c>
      <c r="QM9" s="60" t="str">
        <f t="shared" si="7"/>
        <v/>
      </c>
      <c r="QN9" s="60" t="str">
        <f t="shared" si="7"/>
        <v/>
      </c>
      <c r="QO9" s="20" t="str">
        <f t="shared" si="7"/>
        <v>貴会社名 / 事業所名を記入してください御担当部署を記入してください御担当者名を記入してください電話番号を記入してくださいメールアドレスを記入してください</v>
      </c>
      <c r="QP9" s="20" t="str">
        <f t="shared" si="7"/>
        <v/>
      </c>
      <c r="QQ9" s="20" t="str">
        <f t="shared" si="7"/>
        <v>「太陽光パネルの取り外しに関する経験」をいずれか一つ以上選択してください/「廃棄・リサイクルプロセスに関する経験」をいずれか一つ以上選択してください/</v>
      </c>
      <c r="QR9" s="20" t="str">
        <f t="shared" si="7"/>
        <v/>
      </c>
      <c r="QS9" s="20" t="str">
        <f t="shared" si="7"/>
        <v/>
      </c>
      <c r="QT9" s="20" t="str">
        <f t="shared" si="7"/>
        <v/>
      </c>
      <c r="QU9" s="20" t="str">
        <f t="shared" si="7"/>
        <v/>
      </c>
      <c r="QV9" s="20" t="str">
        <f t="shared" si="7"/>
        <v/>
      </c>
      <c r="QW9" s="20" t="str">
        <f t="shared" si="7"/>
        <v/>
      </c>
      <c r="QX9" s="20" t="str">
        <f t="shared" si="7"/>
        <v/>
      </c>
      <c r="QY9" s="20" t="str">
        <f t="shared" si="7"/>
        <v/>
      </c>
      <c r="QZ9" s="20" t="str">
        <f t="shared" si="7"/>
        <v/>
      </c>
      <c r="RA9" s="20" t="str">
        <f t="shared" si="7"/>
        <v/>
      </c>
      <c r="RB9" s="20" t="str">
        <f t="shared" si="7"/>
        <v/>
      </c>
      <c r="RC9" s="20" t="str">
        <f t="shared" si="7"/>
        <v/>
      </c>
      <c r="RD9" s="20" t="str">
        <f t="shared" si="7"/>
        <v/>
      </c>
      <c r="RE9" s="20" t="str">
        <f t="shared" si="7"/>
        <v/>
      </c>
      <c r="RF9" s="20" t="str">
        <f t="shared" si="7"/>
        <v/>
      </c>
      <c r="RG9" s="20" t="str">
        <f t="shared" si="7"/>
        <v/>
      </c>
      <c r="RH9" s="20" t="str">
        <f t="shared" si="7"/>
        <v/>
      </c>
      <c r="RI9" s="20" t="str">
        <f t="shared" si="7"/>
        <v/>
      </c>
      <c r="RJ9" s="20" t="str">
        <f t="shared" si="7"/>
        <v/>
      </c>
      <c r="RK9" s="20" t="str">
        <f t="shared" si="7"/>
        <v/>
      </c>
      <c r="RL9" s="20" t="str">
        <f t="shared" si="7"/>
        <v/>
      </c>
      <c r="RM9" s="20" t="str">
        <f t="shared" si="7"/>
        <v/>
      </c>
      <c r="RN9" s="20" t="str">
        <f t="shared" si="7"/>
        <v/>
      </c>
      <c r="RO9" s="20" t="str">
        <f t="shared" si="7"/>
        <v/>
      </c>
      <c r="RP9" s="20" t="str">
        <f t="shared" si="7"/>
        <v/>
      </c>
      <c r="RQ9" s="20" t="str">
        <f t="shared" si="7"/>
        <v/>
      </c>
      <c r="RR9" s="20" t="str">
        <f t="shared" si="7"/>
        <v/>
      </c>
      <c r="RS9" s="20" t="str">
        <f t="shared" si="7"/>
        <v/>
      </c>
      <c r="RT9" s="20" t="str">
        <f t="shared" si="7"/>
        <v/>
      </c>
      <c r="RU9" s="20" t="str">
        <f t="shared" si="7"/>
        <v/>
      </c>
      <c r="RV9" s="20" t="str">
        <f t="shared" si="7"/>
        <v/>
      </c>
      <c r="RW9" s="20" t="str">
        <f t="shared" si="7"/>
        <v/>
      </c>
      <c r="RX9" s="20" t="str">
        <f t="shared" si="7"/>
        <v/>
      </c>
      <c r="RY9" s="20" t="str">
        <f t="shared" si="7"/>
        <v/>
      </c>
      <c r="RZ9" s="20" t="str">
        <f t="shared" si="7"/>
        <v/>
      </c>
      <c r="SA9" s="20" t="str">
        <f t="shared" si="7"/>
        <v/>
      </c>
      <c r="SB9" s="20" t="str">
        <f t="shared" si="7"/>
        <v/>
      </c>
      <c r="SC9" s="20" t="str">
        <f t="shared" si="7"/>
        <v/>
      </c>
      <c r="SD9" s="20" t="str">
        <f t="shared" si="7"/>
        <v/>
      </c>
      <c r="SE9" s="20" t="str">
        <f t="shared" si="7"/>
        <v/>
      </c>
      <c r="SF9" s="20" t="str">
        <f t="shared" si="7"/>
        <v/>
      </c>
      <c r="SG9" s="20" t="str">
        <f t="shared" si="7"/>
        <v/>
      </c>
      <c r="SH9" s="20" t="str">
        <f t="shared" si="7"/>
        <v/>
      </c>
      <c r="SI9" s="20" t="str">
        <f t="shared" si="7"/>
        <v/>
      </c>
      <c r="SJ9" s="20" t="str">
        <f t="shared" si="7"/>
        <v/>
      </c>
      <c r="SK9" s="20" t="str">
        <f t="shared" si="7"/>
        <v/>
      </c>
      <c r="SL9" s="20" t="str">
        <f t="shared" si="7"/>
        <v/>
      </c>
      <c r="SM9" s="20" t="str">
        <f t="shared" si="7"/>
        <v/>
      </c>
      <c r="SN9" s="20" t="str">
        <f t="shared" si="7"/>
        <v/>
      </c>
      <c r="SO9" s="20" t="str">
        <f t="shared" si="7"/>
        <v/>
      </c>
      <c r="SP9" s="20" t="str">
        <f t="shared" si="7"/>
        <v/>
      </c>
      <c r="SQ9" s="20" t="str">
        <f t="shared" si="7"/>
        <v/>
      </c>
      <c r="SR9" s="20" t="str">
        <f t="shared" si="7"/>
        <v/>
      </c>
      <c r="SS9" s="20" t="str">
        <f t="shared" si="7"/>
        <v/>
      </c>
      <c r="ST9" s="20" t="str">
        <f t="shared" si="7"/>
        <v/>
      </c>
      <c r="SU9" s="20" t="str">
        <f t="shared" si="7"/>
        <v/>
      </c>
      <c r="SV9" s="20" t="str">
        <f t="shared" si="7"/>
        <v/>
      </c>
      <c r="SW9" s="20" t="str">
        <f t="shared" si="7"/>
        <v/>
      </c>
      <c r="SX9" s="20" t="str">
        <f t="shared" ref="SX9:TV9" si="8">IF(COUNTIF(SX11:SX13,"対象外")&gt;=1,"",SX7)</f>
        <v/>
      </c>
      <c r="SY9" s="20" t="str">
        <f t="shared" si="8"/>
        <v/>
      </c>
      <c r="SZ9" s="20" t="str">
        <f t="shared" si="8"/>
        <v/>
      </c>
      <c r="TA9" s="20" t="str">
        <f t="shared" si="8"/>
        <v/>
      </c>
      <c r="TB9" s="20" t="str">
        <f t="shared" si="8"/>
        <v/>
      </c>
      <c r="TC9" s="20" t="str">
        <f t="shared" si="8"/>
        <v/>
      </c>
      <c r="TD9" s="20" t="str">
        <f t="shared" si="8"/>
        <v/>
      </c>
      <c r="TE9" s="20" t="str">
        <f t="shared" si="8"/>
        <v/>
      </c>
      <c r="TF9" s="20" t="str">
        <f t="shared" si="8"/>
        <v/>
      </c>
      <c r="TG9" s="20" t="str">
        <f t="shared" si="8"/>
        <v/>
      </c>
      <c r="TH9" s="20" t="str">
        <f t="shared" si="8"/>
        <v/>
      </c>
      <c r="TI9" s="20" t="str">
        <f t="shared" si="8"/>
        <v/>
      </c>
      <c r="TJ9" s="20" t="str">
        <f t="shared" si="8"/>
        <v/>
      </c>
      <c r="TK9" s="20" t="str">
        <f t="shared" si="8"/>
        <v/>
      </c>
      <c r="TL9" s="20" t="str">
        <f t="shared" si="8"/>
        <v/>
      </c>
      <c r="TM9" s="20" t="str">
        <f t="shared" si="8"/>
        <v/>
      </c>
      <c r="TN9" s="20" t="str">
        <f t="shared" si="8"/>
        <v/>
      </c>
      <c r="TO9" s="20" t="str">
        <f t="shared" si="8"/>
        <v/>
      </c>
      <c r="TP9" s="20" t="str">
        <f t="shared" si="8"/>
        <v/>
      </c>
      <c r="TQ9" s="20" t="str">
        <f t="shared" si="8"/>
        <v/>
      </c>
      <c r="TR9" s="20" t="str">
        <f t="shared" si="8"/>
        <v/>
      </c>
      <c r="TS9" s="20" t="str">
        <f t="shared" si="8"/>
        <v/>
      </c>
      <c r="TT9" s="20" t="str">
        <f t="shared" si="8"/>
        <v/>
      </c>
      <c r="TU9" s="20" t="str">
        <f t="shared" si="8"/>
        <v/>
      </c>
      <c r="TV9" s="20" t="str">
        <f t="shared" si="8"/>
        <v/>
      </c>
    </row>
    <row r="10" spans="1:542" s="7" customFormat="1" ht="14.25"/>
    <row r="11" spans="1:542" s="7" customFormat="1" ht="15" customHeight="1">
      <c r="A11" s="7" t="s">
        <v>689</v>
      </c>
      <c r="B11" s="7" t="s">
        <v>692</v>
      </c>
      <c r="C11" s="7" t="s">
        <v>692</v>
      </c>
      <c r="D11" s="7" t="s">
        <v>692</v>
      </c>
      <c r="E11" s="7" t="s">
        <v>692</v>
      </c>
      <c r="F11" s="7" t="s">
        <v>692</v>
      </c>
      <c r="G11" s="7" t="s">
        <v>692</v>
      </c>
      <c r="H11" s="7" t="s">
        <v>692</v>
      </c>
      <c r="I11" s="7" t="s">
        <v>692</v>
      </c>
      <c r="J11" s="7" t="s">
        <v>692</v>
      </c>
      <c r="K11" s="7" t="s">
        <v>692</v>
      </c>
      <c r="L11" s="7" t="s">
        <v>692</v>
      </c>
      <c r="N11" s="7" t="s">
        <v>692</v>
      </c>
      <c r="O11" s="7" t="s">
        <v>692</v>
      </c>
      <c r="P11" s="7" t="s">
        <v>692</v>
      </c>
      <c r="Q11" s="7" t="s">
        <v>692</v>
      </c>
      <c r="R11" s="7" t="s">
        <v>692</v>
      </c>
      <c r="S11" s="7" t="s">
        <v>692</v>
      </c>
      <c r="T11" s="7" t="s">
        <v>692</v>
      </c>
      <c r="V11" s="7" t="str">
        <f>IF(COUNTIF($H$7:$I$7,"○")&gt;0,"対象","対象外")</f>
        <v>対象外</v>
      </c>
      <c r="W11" s="7" t="str">
        <f t="shared" ref="W11:CH11" si="9">IF(COUNTIF($H$7:$I$7,"○")&gt;0,"対象","対象外")</f>
        <v>対象外</v>
      </c>
      <c r="X11" s="7" t="str">
        <f t="shared" si="9"/>
        <v>対象外</v>
      </c>
      <c r="Y11" s="7" t="str">
        <f t="shared" si="9"/>
        <v>対象外</v>
      </c>
      <c r="Z11" s="7" t="str">
        <f t="shared" si="9"/>
        <v>対象外</v>
      </c>
      <c r="AA11" s="7" t="str">
        <f t="shared" si="9"/>
        <v>対象外</v>
      </c>
      <c r="AB11" s="7" t="str">
        <f t="shared" si="9"/>
        <v>対象外</v>
      </c>
      <c r="AC11" s="7" t="str">
        <f t="shared" si="9"/>
        <v>対象外</v>
      </c>
      <c r="AD11" s="7" t="str">
        <f t="shared" si="9"/>
        <v>対象外</v>
      </c>
      <c r="AE11" s="7" t="str">
        <f t="shared" si="9"/>
        <v>対象外</v>
      </c>
      <c r="AF11" s="7" t="str">
        <f t="shared" si="9"/>
        <v>対象外</v>
      </c>
      <c r="AG11" s="7" t="str">
        <f t="shared" si="9"/>
        <v>対象外</v>
      </c>
      <c r="AH11" s="7" t="str">
        <f t="shared" si="9"/>
        <v>対象外</v>
      </c>
      <c r="AI11" s="7" t="str">
        <f t="shared" si="9"/>
        <v>対象外</v>
      </c>
      <c r="AJ11" s="7" t="str">
        <f t="shared" si="9"/>
        <v>対象外</v>
      </c>
      <c r="AK11" s="7" t="str">
        <f t="shared" si="9"/>
        <v>対象外</v>
      </c>
      <c r="AL11" s="7" t="str">
        <f t="shared" si="9"/>
        <v>対象外</v>
      </c>
      <c r="AM11" s="7" t="str">
        <f t="shared" si="9"/>
        <v>対象外</v>
      </c>
      <c r="AN11" s="7" t="str">
        <f t="shared" si="9"/>
        <v>対象外</v>
      </c>
      <c r="AO11" s="7" t="str">
        <f t="shared" si="9"/>
        <v>対象外</v>
      </c>
      <c r="AP11" s="7" t="str">
        <f t="shared" si="9"/>
        <v>対象外</v>
      </c>
      <c r="AQ11" s="7" t="str">
        <f t="shared" si="9"/>
        <v>対象外</v>
      </c>
      <c r="AR11" s="7" t="str">
        <f t="shared" si="9"/>
        <v>対象外</v>
      </c>
      <c r="AS11" s="7" t="str">
        <f t="shared" si="9"/>
        <v>対象外</v>
      </c>
      <c r="AT11" s="7" t="str">
        <f t="shared" si="9"/>
        <v>対象外</v>
      </c>
      <c r="AU11" s="7" t="str">
        <f t="shared" si="9"/>
        <v>対象外</v>
      </c>
      <c r="AV11" s="7" t="str">
        <f t="shared" si="9"/>
        <v>対象外</v>
      </c>
      <c r="AW11" s="7" t="str">
        <f t="shared" si="9"/>
        <v>対象外</v>
      </c>
      <c r="AX11" s="7" t="str">
        <f t="shared" si="9"/>
        <v>対象外</v>
      </c>
      <c r="AY11" s="7" t="str">
        <f t="shared" si="9"/>
        <v>対象外</v>
      </c>
      <c r="AZ11" s="7" t="str">
        <f t="shared" si="9"/>
        <v>対象外</v>
      </c>
      <c r="BA11" s="7" t="str">
        <f t="shared" si="9"/>
        <v>対象外</v>
      </c>
      <c r="BB11" s="7" t="str">
        <f t="shared" si="9"/>
        <v>対象外</v>
      </c>
      <c r="BC11" s="7" t="str">
        <f t="shared" si="9"/>
        <v>対象外</v>
      </c>
      <c r="BD11" s="7" t="str">
        <f t="shared" si="9"/>
        <v>対象外</v>
      </c>
      <c r="BE11" s="7" t="str">
        <f t="shared" si="9"/>
        <v>対象外</v>
      </c>
      <c r="BF11" s="7" t="str">
        <f t="shared" si="9"/>
        <v>対象外</v>
      </c>
      <c r="BG11" s="7" t="str">
        <f t="shared" si="9"/>
        <v>対象外</v>
      </c>
      <c r="BH11" s="7" t="str">
        <f t="shared" si="9"/>
        <v>対象外</v>
      </c>
      <c r="BI11" s="7" t="str">
        <f t="shared" si="9"/>
        <v>対象外</v>
      </c>
      <c r="BJ11" s="7" t="str">
        <f t="shared" si="9"/>
        <v>対象外</v>
      </c>
      <c r="BK11" s="7" t="str">
        <f t="shared" si="9"/>
        <v>対象外</v>
      </c>
      <c r="BL11" s="7" t="str">
        <f t="shared" si="9"/>
        <v>対象外</v>
      </c>
      <c r="BM11" s="7" t="str">
        <f t="shared" si="9"/>
        <v>対象外</v>
      </c>
      <c r="BN11" s="7" t="str">
        <f t="shared" si="9"/>
        <v>対象外</v>
      </c>
      <c r="BO11" s="7" t="str">
        <f t="shared" si="9"/>
        <v>対象外</v>
      </c>
      <c r="BP11" s="7" t="str">
        <f t="shared" si="9"/>
        <v>対象外</v>
      </c>
      <c r="BQ11" s="7" t="str">
        <f t="shared" si="9"/>
        <v>対象外</v>
      </c>
      <c r="BR11" s="7" t="str">
        <f t="shared" si="9"/>
        <v>対象外</v>
      </c>
      <c r="BS11" s="7" t="str">
        <f t="shared" si="9"/>
        <v>対象外</v>
      </c>
      <c r="BT11" s="7" t="str">
        <f t="shared" si="9"/>
        <v>対象外</v>
      </c>
      <c r="BU11" s="7" t="str">
        <f t="shared" si="9"/>
        <v>対象外</v>
      </c>
      <c r="BV11" s="7" t="str">
        <f t="shared" si="9"/>
        <v>対象外</v>
      </c>
      <c r="BW11" s="7" t="str">
        <f t="shared" si="9"/>
        <v>対象外</v>
      </c>
      <c r="BX11" s="7" t="str">
        <f t="shared" si="9"/>
        <v>対象外</v>
      </c>
      <c r="BY11" s="7" t="str">
        <f t="shared" si="9"/>
        <v>対象外</v>
      </c>
      <c r="BZ11" s="7" t="str">
        <f t="shared" si="9"/>
        <v>対象外</v>
      </c>
      <c r="CA11" s="7" t="str">
        <f t="shared" si="9"/>
        <v>対象外</v>
      </c>
      <c r="CB11" s="7" t="str">
        <f t="shared" si="9"/>
        <v>対象外</v>
      </c>
      <c r="CC11" s="7" t="str">
        <f t="shared" si="9"/>
        <v>対象外</v>
      </c>
      <c r="CD11" s="7" t="str">
        <f t="shared" si="9"/>
        <v>対象外</v>
      </c>
      <c r="CE11" s="7" t="str">
        <f t="shared" si="9"/>
        <v>対象外</v>
      </c>
      <c r="CF11" s="7" t="str">
        <f t="shared" si="9"/>
        <v>対象外</v>
      </c>
      <c r="CG11" s="7" t="str">
        <f t="shared" si="9"/>
        <v>対象外</v>
      </c>
      <c r="CH11" s="7" t="str">
        <f t="shared" si="9"/>
        <v>対象外</v>
      </c>
      <c r="CI11" s="7" t="str">
        <f t="shared" ref="CI11:EH11" si="10">IF(COUNTIF($H$7:$I$7,"○")&gt;0,"対象","対象外")</f>
        <v>対象外</v>
      </c>
      <c r="CJ11" s="7" t="str">
        <f t="shared" si="10"/>
        <v>対象外</v>
      </c>
      <c r="CK11" s="7" t="str">
        <f t="shared" si="10"/>
        <v>対象外</v>
      </c>
      <c r="CL11" s="7" t="str">
        <f t="shared" si="10"/>
        <v>対象外</v>
      </c>
      <c r="CM11" s="7" t="str">
        <f t="shared" si="10"/>
        <v>対象外</v>
      </c>
      <c r="CN11" s="7" t="str">
        <f t="shared" si="10"/>
        <v>対象外</v>
      </c>
      <c r="CO11" s="7" t="str">
        <f t="shared" si="10"/>
        <v>対象外</v>
      </c>
      <c r="CP11" s="7" t="str">
        <f t="shared" si="10"/>
        <v>対象外</v>
      </c>
      <c r="CQ11" s="7" t="str">
        <f t="shared" si="10"/>
        <v>対象外</v>
      </c>
      <c r="CR11" s="7" t="str">
        <f t="shared" si="10"/>
        <v>対象外</v>
      </c>
      <c r="CS11" s="7" t="str">
        <f t="shared" si="10"/>
        <v>対象外</v>
      </c>
      <c r="CT11" s="7" t="str">
        <f t="shared" si="10"/>
        <v>対象外</v>
      </c>
      <c r="CU11" s="7" t="str">
        <f t="shared" si="10"/>
        <v>対象外</v>
      </c>
      <c r="CV11" s="7" t="str">
        <f t="shared" si="10"/>
        <v>対象外</v>
      </c>
      <c r="CW11" s="7" t="str">
        <f t="shared" si="10"/>
        <v>対象外</v>
      </c>
      <c r="CX11" s="7" t="str">
        <f t="shared" si="10"/>
        <v>対象外</v>
      </c>
      <c r="CY11" s="7" t="str">
        <f t="shared" si="10"/>
        <v>対象外</v>
      </c>
      <c r="CZ11" s="7" t="str">
        <f t="shared" si="10"/>
        <v>対象外</v>
      </c>
      <c r="DA11" s="7" t="str">
        <f t="shared" si="10"/>
        <v>対象外</v>
      </c>
      <c r="DB11" s="7" t="str">
        <f t="shared" si="10"/>
        <v>対象外</v>
      </c>
      <c r="DC11" s="7" t="str">
        <f t="shared" si="10"/>
        <v>対象外</v>
      </c>
      <c r="DD11" s="7" t="str">
        <f t="shared" si="10"/>
        <v>対象外</v>
      </c>
      <c r="DE11" s="7" t="str">
        <f t="shared" si="10"/>
        <v>対象外</v>
      </c>
      <c r="DF11" s="7" t="str">
        <f t="shared" si="10"/>
        <v>対象外</v>
      </c>
      <c r="DG11" s="7" t="str">
        <f t="shared" si="10"/>
        <v>対象外</v>
      </c>
      <c r="DH11" s="7" t="str">
        <f t="shared" si="10"/>
        <v>対象外</v>
      </c>
      <c r="DI11" s="7" t="str">
        <f t="shared" si="10"/>
        <v>対象外</v>
      </c>
      <c r="DJ11" s="7" t="str">
        <f t="shared" si="10"/>
        <v>対象外</v>
      </c>
      <c r="DK11" s="7" t="str">
        <f>IF(COUNTIF($H$7:$I$7,"○")&gt;0,"対象","対象外")</f>
        <v>対象外</v>
      </c>
      <c r="DL11" s="7" t="str">
        <f>IF(COUNTIF($H$7:$I$7,"○")&gt;0,"対象","対象外")</f>
        <v>対象外</v>
      </c>
      <c r="DM11" s="7" t="str">
        <f>IF(COUNTIF($H$7:$I$7,"○")&gt;0,"対象","対象外")</f>
        <v>対象外</v>
      </c>
      <c r="DN11" s="7" t="str">
        <f>IF(COUNTIF($H$7:$I$7,"○")&gt;0,"対象","対象外")</f>
        <v>対象外</v>
      </c>
      <c r="DO11" s="7" t="str">
        <f t="shared" si="10"/>
        <v>対象外</v>
      </c>
      <c r="DP11" s="7" t="str">
        <f t="shared" si="10"/>
        <v>対象外</v>
      </c>
      <c r="DR11" s="7" t="str">
        <f t="shared" si="10"/>
        <v>対象外</v>
      </c>
      <c r="DS11" s="7" t="str">
        <f t="shared" si="10"/>
        <v>対象外</v>
      </c>
      <c r="DT11" s="7" t="str">
        <f t="shared" si="10"/>
        <v>対象外</v>
      </c>
      <c r="DU11" s="7" t="str">
        <f t="shared" si="10"/>
        <v>対象外</v>
      </c>
      <c r="DV11" s="7" t="str">
        <f t="shared" si="10"/>
        <v>対象外</v>
      </c>
      <c r="DW11" s="7" t="str">
        <f t="shared" si="10"/>
        <v>対象外</v>
      </c>
      <c r="DX11" s="7" t="str">
        <f>IF(COUNTIF($H$7:$I$7,"○")&gt;0,"対象","対象外")</f>
        <v>対象外</v>
      </c>
      <c r="DY11" s="7" t="str">
        <f>IF(COUNTIF($H$7:$I$7,"○")&gt;0,"対象","対象外")</f>
        <v>対象外</v>
      </c>
      <c r="DZ11" s="7" t="str">
        <f>IF(COUNTIF($H$7:$I$7,"○")&gt;0,"対象","対象外")</f>
        <v>対象外</v>
      </c>
      <c r="EA11" s="7" t="str">
        <f t="shared" si="10"/>
        <v>対象外</v>
      </c>
      <c r="EB11" s="7" t="str">
        <f t="shared" si="10"/>
        <v>対象外</v>
      </c>
      <c r="EC11" s="7" t="str">
        <f t="shared" si="10"/>
        <v>対象外</v>
      </c>
      <c r="ED11" s="7" t="str">
        <f t="shared" si="10"/>
        <v>対象外</v>
      </c>
      <c r="EE11" s="7" t="str">
        <f t="shared" si="10"/>
        <v>対象外</v>
      </c>
      <c r="EF11" s="7" t="str">
        <f t="shared" si="10"/>
        <v>対象外</v>
      </c>
      <c r="EG11" s="7" t="str">
        <f t="shared" si="10"/>
        <v>対象外</v>
      </c>
      <c r="EH11" s="7" t="str">
        <f t="shared" si="10"/>
        <v>対象外</v>
      </c>
      <c r="EI11" s="7" t="str">
        <f>IF(COUNTIF($H$7:$I$7,"○")&gt;0,"対象","対象外")</f>
        <v>対象外</v>
      </c>
      <c r="EJ11" s="7" t="str">
        <f>IF($O$7="○","対象","対象外")</f>
        <v>対象外</v>
      </c>
      <c r="EK11" s="7" t="str">
        <f t="shared" ref="EK11:GV11" si="11">IF($O$7="○","対象","対象外")</f>
        <v>対象外</v>
      </c>
      <c r="EL11" s="7" t="str">
        <f t="shared" si="11"/>
        <v>対象外</v>
      </c>
      <c r="EM11" s="7" t="str">
        <f t="shared" si="11"/>
        <v>対象外</v>
      </c>
      <c r="EN11" s="7" t="str">
        <f t="shared" si="11"/>
        <v>対象外</v>
      </c>
      <c r="EO11" s="7" t="str">
        <f t="shared" si="11"/>
        <v>対象外</v>
      </c>
      <c r="EP11" s="7" t="str">
        <f t="shared" si="11"/>
        <v>対象外</v>
      </c>
      <c r="EQ11" s="7" t="str">
        <f t="shared" si="11"/>
        <v>対象外</v>
      </c>
      <c r="ER11" s="7" t="str">
        <f t="shared" si="11"/>
        <v>対象外</v>
      </c>
      <c r="ES11" s="7" t="str">
        <f t="shared" si="11"/>
        <v>対象外</v>
      </c>
      <c r="ET11" s="7" t="str">
        <f t="shared" si="11"/>
        <v>対象外</v>
      </c>
      <c r="EU11" s="7" t="str">
        <f t="shared" si="11"/>
        <v>対象外</v>
      </c>
      <c r="EV11" s="7" t="str">
        <f t="shared" si="11"/>
        <v>対象外</v>
      </c>
      <c r="EW11" s="7" t="str">
        <f t="shared" si="11"/>
        <v>対象外</v>
      </c>
      <c r="EX11" s="7" t="str">
        <f t="shared" si="11"/>
        <v>対象外</v>
      </c>
      <c r="EY11" s="7" t="str">
        <f t="shared" si="11"/>
        <v>対象外</v>
      </c>
      <c r="EZ11" s="7" t="str">
        <f t="shared" si="11"/>
        <v>対象外</v>
      </c>
      <c r="FA11" s="7" t="str">
        <f t="shared" si="11"/>
        <v>対象外</v>
      </c>
      <c r="FB11" s="7" t="str">
        <f t="shared" si="11"/>
        <v>対象外</v>
      </c>
      <c r="FC11" s="7" t="str">
        <f t="shared" si="11"/>
        <v>対象外</v>
      </c>
      <c r="FD11" s="7" t="str">
        <f t="shared" si="11"/>
        <v>対象外</v>
      </c>
      <c r="FE11" s="7" t="str">
        <f t="shared" si="11"/>
        <v>対象外</v>
      </c>
      <c r="FF11" s="7" t="str">
        <f t="shared" si="11"/>
        <v>対象外</v>
      </c>
      <c r="FG11" s="7" t="str">
        <f t="shared" si="11"/>
        <v>対象外</v>
      </c>
      <c r="FH11" s="7" t="str">
        <f t="shared" si="11"/>
        <v>対象外</v>
      </c>
      <c r="FI11" s="7" t="str">
        <f t="shared" si="11"/>
        <v>対象外</v>
      </c>
      <c r="FJ11" s="7" t="str">
        <f t="shared" si="11"/>
        <v>対象外</v>
      </c>
      <c r="FK11" s="7" t="str">
        <f t="shared" si="11"/>
        <v>対象外</v>
      </c>
      <c r="FL11" s="7" t="str">
        <f t="shared" si="11"/>
        <v>対象外</v>
      </c>
      <c r="FM11" s="7" t="str">
        <f t="shared" si="11"/>
        <v>対象外</v>
      </c>
      <c r="FN11" s="7" t="str">
        <f t="shared" si="11"/>
        <v>対象外</v>
      </c>
      <c r="FO11" s="7" t="str">
        <f t="shared" si="11"/>
        <v>対象外</v>
      </c>
      <c r="FP11" s="7" t="str">
        <f t="shared" si="11"/>
        <v>対象外</v>
      </c>
      <c r="FQ11" s="7" t="str">
        <f t="shared" si="11"/>
        <v>対象外</v>
      </c>
      <c r="FR11" s="7" t="str">
        <f t="shared" si="11"/>
        <v>対象外</v>
      </c>
      <c r="FS11" s="7" t="str">
        <f t="shared" si="11"/>
        <v>対象外</v>
      </c>
      <c r="FT11" s="7" t="str">
        <f t="shared" si="11"/>
        <v>対象外</v>
      </c>
      <c r="FU11" s="7" t="str">
        <f t="shared" si="11"/>
        <v>対象外</v>
      </c>
      <c r="FV11" s="7" t="str">
        <f t="shared" si="11"/>
        <v>対象外</v>
      </c>
      <c r="FW11" s="7" t="str">
        <f t="shared" si="11"/>
        <v>対象外</v>
      </c>
      <c r="FX11" s="7" t="str">
        <f t="shared" si="11"/>
        <v>対象外</v>
      </c>
      <c r="FY11" s="7" t="str">
        <f t="shared" si="11"/>
        <v>対象外</v>
      </c>
      <c r="FZ11" s="7" t="str">
        <f t="shared" si="11"/>
        <v>対象外</v>
      </c>
      <c r="GA11" s="7" t="str">
        <f t="shared" si="11"/>
        <v>対象外</v>
      </c>
      <c r="GB11" s="7" t="str">
        <f t="shared" si="11"/>
        <v>対象外</v>
      </c>
      <c r="GC11" s="7" t="str">
        <f t="shared" si="11"/>
        <v>対象外</v>
      </c>
      <c r="GD11" s="7" t="str">
        <f t="shared" si="11"/>
        <v>対象外</v>
      </c>
      <c r="GE11" s="7" t="str">
        <f t="shared" si="11"/>
        <v>対象外</v>
      </c>
      <c r="GF11" s="7" t="str">
        <f t="shared" si="11"/>
        <v>対象外</v>
      </c>
      <c r="GG11" s="7" t="str">
        <f t="shared" si="11"/>
        <v>対象外</v>
      </c>
      <c r="GH11" s="7" t="str">
        <f t="shared" si="11"/>
        <v>対象外</v>
      </c>
      <c r="GI11" s="7" t="str">
        <f t="shared" si="11"/>
        <v>対象外</v>
      </c>
      <c r="GJ11" s="7" t="str">
        <f t="shared" si="11"/>
        <v>対象外</v>
      </c>
      <c r="GK11" s="7" t="str">
        <f t="shared" si="11"/>
        <v>対象外</v>
      </c>
      <c r="GL11" s="7" t="str">
        <f t="shared" si="11"/>
        <v>対象外</v>
      </c>
      <c r="GM11" s="7" t="str">
        <f t="shared" si="11"/>
        <v>対象外</v>
      </c>
      <c r="GN11" s="7" t="str">
        <f t="shared" si="11"/>
        <v>対象外</v>
      </c>
      <c r="GO11" s="7" t="str">
        <f t="shared" si="11"/>
        <v>対象外</v>
      </c>
      <c r="GP11" s="7" t="str">
        <f t="shared" si="11"/>
        <v>対象外</v>
      </c>
      <c r="GQ11" s="7" t="str">
        <f t="shared" si="11"/>
        <v>対象外</v>
      </c>
      <c r="GR11" s="7" t="str">
        <f t="shared" si="11"/>
        <v>対象外</v>
      </c>
      <c r="GS11" s="7" t="str">
        <f t="shared" si="11"/>
        <v>対象外</v>
      </c>
      <c r="GT11" s="7" t="str">
        <f t="shared" si="11"/>
        <v>対象外</v>
      </c>
      <c r="GU11" s="7" t="str">
        <f t="shared" si="11"/>
        <v>対象外</v>
      </c>
      <c r="GV11" s="7" t="str">
        <f t="shared" si="11"/>
        <v>対象外</v>
      </c>
      <c r="GW11" s="7" t="str">
        <f t="shared" ref="GW11:JH11" si="12">IF($O$7="○","対象","対象外")</f>
        <v>対象外</v>
      </c>
      <c r="GX11" s="7" t="str">
        <f t="shared" si="12"/>
        <v>対象外</v>
      </c>
      <c r="GY11" s="7" t="str">
        <f t="shared" si="12"/>
        <v>対象外</v>
      </c>
      <c r="GZ11" s="7" t="str">
        <f t="shared" si="12"/>
        <v>対象外</v>
      </c>
      <c r="HA11" s="7" t="str">
        <f t="shared" si="12"/>
        <v>対象外</v>
      </c>
      <c r="HB11" s="7" t="str">
        <f t="shared" si="12"/>
        <v>対象外</v>
      </c>
      <c r="HC11" s="7" t="str">
        <f t="shared" si="12"/>
        <v>対象外</v>
      </c>
      <c r="HD11" s="7" t="str">
        <f t="shared" si="12"/>
        <v>対象外</v>
      </c>
      <c r="HE11" s="7" t="str">
        <f t="shared" si="12"/>
        <v>対象外</v>
      </c>
      <c r="HF11" s="7" t="str">
        <f t="shared" si="12"/>
        <v>対象外</v>
      </c>
      <c r="HG11" s="7" t="str">
        <f t="shared" si="12"/>
        <v>対象外</v>
      </c>
      <c r="HH11" s="7" t="str">
        <f t="shared" si="12"/>
        <v>対象外</v>
      </c>
      <c r="HI11" s="7" t="str">
        <f t="shared" si="12"/>
        <v>対象外</v>
      </c>
      <c r="HJ11" s="7" t="str">
        <f t="shared" si="12"/>
        <v>対象外</v>
      </c>
      <c r="HK11" s="7" t="str">
        <f t="shared" si="12"/>
        <v>対象外</v>
      </c>
      <c r="HL11" s="7" t="str">
        <f t="shared" si="12"/>
        <v>対象外</v>
      </c>
      <c r="HM11" s="7" t="str">
        <f t="shared" si="12"/>
        <v>対象外</v>
      </c>
      <c r="HN11" s="7" t="str">
        <f t="shared" si="12"/>
        <v>対象外</v>
      </c>
      <c r="HO11" s="7" t="str">
        <f t="shared" si="12"/>
        <v>対象外</v>
      </c>
      <c r="HP11" s="7" t="str">
        <f t="shared" si="12"/>
        <v>対象外</v>
      </c>
      <c r="HQ11" s="7" t="str">
        <f t="shared" si="12"/>
        <v>対象外</v>
      </c>
      <c r="HR11" s="7" t="str">
        <f t="shared" si="12"/>
        <v>対象外</v>
      </c>
      <c r="HS11" s="7" t="str">
        <f t="shared" si="12"/>
        <v>対象外</v>
      </c>
      <c r="HT11" s="7" t="str">
        <f t="shared" si="12"/>
        <v>対象外</v>
      </c>
      <c r="HU11" s="7" t="str">
        <f t="shared" si="12"/>
        <v>対象外</v>
      </c>
      <c r="HV11" s="7" t="str">
        <f t="shared" si="12"/>
        <v>対象外</v>
      </c>
      <c r="HW11" s="7" t="str">
        <f t="shared" si="12"/>
        <v>対象外</v>
      </c>
      <c r="HX11" s="7" t="str">
        <f t="shared" si="12"/>
        <v>対象外</v>
      </c>
      <c r="HY11" s="7" t="str">
        <f t="shared" si="12"/>
        <v>対象外</v>
      </c>
      <c r="HZ11" s="7" t="str">
        <f t="shared" si="12"/>
        <v>対象外</v>
      </c>
      <c r="IA11" s="7" t="str">
        <f t="shared" si="12"/>
        <v>対象外</v>
      </c>
      <c r="IB11" s="7" t="str">
        <f t="shared" si="12"/>
        <v>対象外</v>
      </c>
      <c r="IC11" s="7" t="str">
        <f t="shared" si="12"/>
        <v>対象外</v>
      </c>
      <c r="ID11" s="7" t="str">
        <f t="shared" si="12"/>
        <v>対象外</v>
      </c>
      <c r="IE11" s="7" t="str">
        <f t="shared" si="12"/>
        <v>対象外</v>
      </c>
      <c r="IF11" s="7" t="str">
        <f t="shared" si="12"/>
        <v>対象外</v>
      </c>
      <c r="IG11" s="7" t="str">
        <f t="shared" si="12"/>
        <v>対象外</v>
      </c>
      <c r="IH11" s="7" t="str">
        <f t="shared" si="12"/>
        <v>対象外</v>
      </c>
      <c r="II11" s="7" t="str">
        <f t="shared" si="12"/>
        <v>対象外</v>
      </c>
      <c r="IJ11" s="7" t="str">
        <f t="shared" si="12"/>
        <v>対象外</v>
      </c>
      <c r="IK11" s="7" t="str">
        <f t="shared" si="12"/>
        <v>対象外</v>
      </c>
      <c r="IL11" s="7" t="str">
        <f t="shared" si="12"/>
        <v>対象外</v>
      </c>
      <c r="IM11" s="7" t="str">
        <f t="shared" si="12"/>
        <v>対象外</v>
      </c>
      <c r="IN11" s="7" t="str">
        <f t="shared" si="12"/>
        <v>対象外</v>
      </c>
      <c r="IO11" s="7" t="str">
        <f t="shared" si="12"/>
        <v>対象外</v>
      </c>
      <c r="IP11" s="7" t="str">
        <f t="shared" si="12"/>
        <v>対象外</v>
      </c>
      <c r="IQ11" s="7" t="str">
        <f t="shared" si="12"/>
        <v>対象外</v>
      </c>
      <c r="IR11" s="7" t="str">
        <f t="shared" si="12"/>
        <v>対象外</v>
      </c>
      <c r="IS11" s="7" t="str">
        <f t="shared" si="12"/>
        <v>対象外</v>
      </c>
      <c r="IT11" s="7" t="str">
        <f t="shared" si="12"/>
        <v>対象外</v>
      </c>
      <c r="IU11" s="7" t="str">
        <f t="shared" si="12"/>
        <v>対象外</v>
      </c>
      <c r="IV11" s="7" t="str">
        <f t="shared" si="12"/>
        <v>対象外</v>
      </c>
      <c r="IW11" s="7" t="str">
        <f t="shared" si="12"/>
        <v>対象外</v>
      </c>
      <c r="IX11" s="7" t="str">
        <f t="shared" si="12"/>
        <v>対象外</v>
      </c>
      <c r="IY11" s="7" t="str">
        <f t="shared" si="12"/>
        <v>対象外</v>
      </c>
      <c r="IZ11" s="7" t="str">
        <f t="shared" si="12"/>
        <v>対象外</v>
      </c>
      <c r="JA11" s="7" t="str">
        <f t="shared" si="12"/>
        <v>対象外</v>
      </c>
      <c r="JB11" s="7" t="str">
        <f t="shared" si="12"/>
        <v>対象外</v>
      </c>
      <c r="JC11" s="7" t="str">
        <f t="shared" si="12"/>
        <v>対象外</v>
      </c>
      <c r="JD11" s="7" t="str">
        <f t="shared" si="12"/>
        <v>対象外</v>
      </c>
      <c r="JE11" s="7" t="str">
        <f t="shared" si="12"/>
        <v>対象外</v>
      </c>
      <c r="JF11" s="7" t="str">
        <f t="shared" si="12"/>
        <v>対象外</v>
      </c>
      <c r="JG11" s="7" t="str">
        <f t="shared" si="12"/>
        <v>対象外</v>
      </c>
      <c r="JH11" s="7" t="str">
        <f t="shared" si="12"/>
        <v>対象外</v>
      </c>
      <c r="JI11" s="7" t="str">
        <f t="shared" ref="JI11:LT11" si="13">IF($O$7="○","対象","対象外")</f>
        <v>対象外</v>
      </c>
      <c r="JJ11" s="7" t="str">
        <f t="shared" si="13"/>
        <v>対象外</v>
      </c>
      <c r="JK11" s="7" t="str">
        <f t="shared" si="13"/>
        <v>対象外</v>
      </c>
      <c r="JL11" s="7" t="str">
        <f t="shared" si="13"/>
        <v>対象外</v>
      </c>
      <c r="JM11" s="7" t="str">
        <f t="shared" si="13"/>
        <v>対象外</v>
      </c>
      <c r="JN11" s="7" t="str">
        <f t="shared" si="13"/>
        <v>対象外</v>
      </c>
      <c r="JO11" s="7" t="str">
        <f t="shared" si="13"/>
        <v>対象外</v>
      </c>
      <c r="JP11" s="7" t="str">
        <f t="shared" si="13"/>
        <v>対象外</v>
      </c>
      <c r="JQ11" s="7" t="str">
        <f t="shared" si="13"/>
        <v>対象外</v>
      </c>
      <c r="JR11" s="7" t="str">
        <f t="shared" si="13"/>
        <v>対象外</v>
      </c>
      <c r="JS11" s="7" t="str">
        <f t="shared" si="13"/>
        <v>対象外</v>
      </c>
      <c r="JT11" s="7" t="str">
        <f t="shared" si="13"/>
        <v>対象外</v>
      </c>
      <c r="JU11" s="7" t="str">
        <f t="shared" si="13"/>
        <v>対象外</v>
      </c>
      <c r="JV11" s="7" t="str">
        <f t="shared" si="13"/>
        <v>対象外</v>
      </c>
      <c r="JW11" s="7" t="str">
        <f t="shared" si="13"/>
        <v>対象外</v>
      </c>
      <c r="JX11" s="7" t="str">
        <f t="shared" si="13"/>
        <v>対象外</v>
      </c>
      <c r="JY11" s="7" t="str">
        <f t="shared" si="13"/>
        <v>対象外</v>
      </c>
      <c r="JZ11" s="7" t="str">
        <f t="shared" si="13"/>
        <v>対象外</v>
      </c>
      <c r="KA11" s="7" t="str">
        <f t="shared" si="13"/>
        <v>対象外</v>
      </c>
      <c r="KB11" s="7" t="str">
        <f t="shared" si="13"/>
        <v>対象外</v>
      </c>
      <c r="KC11" s="7" t="str">
        <f t="shared" si="13"/>
        <v>対象外</v>
      </c>
      <c r="KD11" s="7" t="str">
        <f t="shared" si="13"/>
        <v>対象外</v>
      </c>
      <c r="KE11" s="7" t="str">
        <f t="shared" si="13"/>
        <v>対象外</v>
      </c>
      <c r="KF11" s="7" t="str">
        <f t="shared" si="13"/>
        <v>対象外</v>
      </c>
      <c r="KG11" s="7" t="str">
        <f t="shared" si="13"/>
        <v>対象外</v>
      </c>
      <c r="KH11" s="7" t="str">
        <f t="shared" si="13"/>
        <v>対象外</v>
      </c>
      <c r="KI11" s="7" t="str">
        <f t="shared" si="13"/>
        <v>対象外</v>
      </c>
      <c r="KJ11" s="7" t="str">
        <f t="shared" si="13"/>
        <v>対象外</v>
      </c>
      <c r="KK11" s="7" t="str">
        <f t="shared" si="13"/>
        <v>対象外</v>
      </c>
      <c r="KL11" s="7" t="str">
        <f t="shared" si="13"/>
        <v>対象外</v>
      </c>
      <c r="KM11" s="7" t="str">
        <f t="shared" si="13"/>
        <v>対象外</v>
      </c>
      <c r="KN11" s="7" t="str">
        <f t="shared" si="13"/>
        <v>対象外</v>
      </c>
      <c r="KO11" s="7" t="str">
        <f t="shared" si="13"/>
        <v>対象外</v>
      </c>
      <c r="KP11" s="7" t="str">
        <f t="shared" si="13"/>
        <v>対象外</v>
      </c>
      <c r="KQ11" s="7" t="str">
        <f t="shared" si="13"/>
        <v>対象外</v>
      </c>
      <c r="KR11" s="7" t="str">
        <f t="shared" si="13"/>
        <v>対象外</v>
      </c>
      <c r="KS11" s="7" t="str">
        <f t="shared" si="13"/>
        <v>対象外</v>
      </c>
      <c r="KT11" s="7" t="str">
        <f t="shared" si="13"/>
        <v>対象外</v>
      </c>
      <c r="KU11" s="7" t="str">
        <f t="shared" si="13"/>
        <v>対象外</v>
      </c>
      <c r="KV11" s="7" t="str">
        <f t="shared" si="13"/>
        <v>対象外</v>
      </c>
      <c r="KW11" s="7" t="str">
        <f t="shared" si="13"/>
        <v>対象外</v>
      </c>
      <c r="KX11" s="7" t="str">
        <f t="shared" si="13"/>
        <v>対象外</v>
      </c>
      <c r="KY11" s="7" t="str">
        <f t="shared" si="13"/>
        <v>対象外</v>
      </c>
      <c r="KZ11" s="7" t="str">
        <f t="shared" si="13"/>
        <v>対象外</v>
      </c>
      <c r="LA11" s="7" t="str">
        <f t="shared" si="13"/>
        <v>対象外</v>
      </c>
      <c r="LB11" s="7" t="str">
        <f t="shared" si="13"/>
        <v>対象外</v>
      </c>
      <c r="LC11" s="7" t="str">
        <f t="shared" si="13"/>
        <v>対象外</v>
      </c>
      <c r="LD11" s="7" t="str">
        <f t="shared" si="13"/>
        <v>対象外</v>
      </c>
      <c r="LE11" s="7" t="str">
        <f t="shared" si="13"/>
        <v>対象外</v>
      </c>
      <c r="LF11" s="7" t="str">
        <f t="shared" si="13"/>
        <v>対象外</v>
      </c>
      <c r="LG11" s="7" t="str">
        <f t="shared" si="13"/>
        <v>対象外</v>
      </c>
      <c r="LH11" s="7" t="str">
        <f t="shared" si="13"/>
        <v>対象外</v>
      </c>
      <c r="LI11" s="7" t="str">
        <f t="shared" si="13"/>
        <v>対象外</v>
      </c>
      <c r="LJ11" s="7" t="str">
        <f t="shared" si="13"/>
        <v>対象外</v>
      </c>
      <c r="LK11" s="7" t="str">
        <f t="shared" si="13"/>
        <v>対象外</v>
      </c>
      <c r="LL11" s="7" t="str">
        <f t="shared" si="13"/>
        <v>対象外</v>
      </c>
      <c r="LM11" s="7" t="str">
        <f t="shared" si="13"/>
        <v>対象外</v>
      </c>
      <c r="LN11" s="7" t="str">
        <f t="shared" si="13"/>
        <v>対象外</v>
      </c>
      <c r="LO11" s="7" t="str">
        <f t="shared" si="13"/>
        <v>対象外</v>
      </c>
      <c r="LP11" s="7" t="str">
        <f t="shared" si="13"/>
        <v>対象外</v>
      </c>
      <c r="LQ11" s="7" t="str">
        <f t="shared" si="13"/>
        <v>対象外</v>
      </c>
      <c r="LR11" s="7" t="str">
        <f t="shared" si="13"/>
        <v>対象外</v>
      </c>
      <c r="LS11" s="7" t="str">
        <f t="shared" si="13"/>
        <v>対象外</v>
      </c>
      <c r="LT11" s="7" t="str">
        <f t="shared" si="13"/>
        <v>対象外</v>
      </c>
      <c r="LU11" s="7" t="str">
        <f t="shared" ref="LU11:OO11" si="14">IF($O$7="○","対象","対象外")</f>
        <v>対象外</v>
      </c>
      <c r="LV11" s="7" t="str">
        <f t="shared" si="14"/>
        <v>対象外</v>
      </c>
      <c r="LW11" s="7" t="str">
        <f t="shared" si="14"/>
        <v>対象外</v>
      </c>
      <c r="LX11" s="7" t="str">
        <f t="shared" si="14"/>
        <v>対象外</v>
      </c>
      <c r="LY11" s="7" t="str">
        <f t="shared" si="14"/>
        <v>対象外</v>
      </c>
      <c r="LZ11" s="7" t="str">
        <f t="shared" si="14"/>
        <v>対象外</v>
      </c>
      <c r="MA11" s="7" t="str">
        <f t="shared" si="14"/>
        <v>対象外</v>
      </c>
      <c r="MB11" s="7" t="str">
        <f t="shared" si="14"/>
        <v>対象外</v>
      </c>
      <c r="MC11" s="7" t="str">
        <f t="shared" si="14"/>
        <v>対象外</v>
      </c>
      <c r="MD11" s="7" t="str">
        <f t="shared" si="14"/>
        <v>対象外</v>
      </c>
      <c r="MF11" s="7" t="str">
        <f t="shared" si="14"/>
        <v>対象外</v>
      </c>
      <c r="MG11" s="7" t="str">
        <f t="shared" si="14"/>
        <v>対象外</v>
      </c>
      <c r="MH11" s="7" t="str">
        <f t="shared" si="14"/>
        <v>対象外</v>
      </c>
      <c r="MI11" s="7" t="str">
        <f t="shared" si="14"/>
        <v>対象外</v>
      </c>
      <c r="MJ11" s="7" t="str">
        <f t="shared" si="14"/>
        <v>対象外</v>
      </c>
      <c r="MK11" s="7" t="str">
        <f t="shared" si="14"/>
        <v>対象外</v>
      </c>
      <c r="ML11" s="7" t="s">
        <v>765</v>
      </c>
      <c r="MM11" s="7" t="s">
        <v>765</v>
      </c>
      <c r="MN11" s="7" t="s">
        <v>765</v>
      </c>
      <c r="MO11" s="7" t="s">
        <v>765</v>
      </c>
      <c r="MP11" s="7" t="s">
        <v>765</v>
      </c>
      <c r="MQ11" s="7" t="s">
        <v>765</v>
      </c>
      <c r="MR11" s="7" t="s">
        <v>765</v>
      </c>
      <c r="MS11" s="7" t="s">
        <v>765</v>
      </c>
      <c r="MT11" s="7" t="s">
        <v>765</v>
      </c>
      <c r="MU11" s="7" t="s">
        <v>765</v>
      </c>
      <c r="MV11" s="7" t="str">
        <f t="shared" si="14"/>
        <v>対象外</v>
      </c>
      <c r="MW11" s="7" t="str">
        <f t="shared" si="14"/>
        <v>対象外</v>
      </c>
      <c r="MX11" s="7" t="str">
        <f t="shared" si="14"/>
        <v>対象外</v>
      </c>
      <c r="MY11" s="7" t="str">
        <f t="shared" si="14"/>
        <v>対象外</v>
      </c>
      <c r="MZ11" s="7" t="str">
        <f t="shared" si="14"/>
        <v>対象外</v>
      </c>
      <c r="NA11" s="7" t="str">
        <f>IF($O$7="○","対象","対象外")</f>
        <v>対象外</v>
      </c>
      <c r="NB11" s="7" t="str">
        <f>IF($O$7="○","対象","対象外")</f>
        <v>対象外</v>
      </c>
      <c r="NC11" s="7" t="str">
        <f t="shared" si="14"/>
        <v>対象外</v>
      </c>
      <c r="ND11" s="7" t="str">
        <f t="shared" si="14"/>
        <v>対象外</v>
      </c>
      <c r="NE11" s="7" t="str">
        <f t="shared" si="14"/>
        <v>対象外</v>
      </c>
      <c r="NF11" s="7" t="str">
        <f t="shared" si="14"/>
        <v>対象外</v>
      </c>
      <c r="NG11" s="7" t="str">
        <f t="shared" si="14"/>
        <v>対象外</v>
      </c>
      <c r="NH11" s="7" t="str">
        <f t="shared" si="14"/>
        <v>対象外</v>
      </c>
      <c r="NI11" s="7" t="str">
        <f t="shared" si="14"/>
        <v>対象外</v>
      </c>
      <c r="NJ11" s="7" t="str">
        <f t="shared" si="14"/>
        <v>対象外</v>
      </c>
      <c r="NK11" s="7" t="str">
        <f t="shared" si="14"/>
        <v>対象外</v>
      </c>
      <c r="NL11" s="7" t="str">
        <f t="shared" si="14"/>
        <v>対象外</v>
      </c>
      <c r="NM11" s="7" t="str">
        <f t="shared" si="14"/>
        <v>対象外</v>
      </c>
      <c r="NN11" s="7" t="str">
        <f t="shared" si="14"/>
        <v>対象外</v>
      </c>
      <c r="NO11" s="7" t="str">
        <f t="shared" si="14"/>
        <v>対象外</v>
      </c>
      <c r="NP11" s="7" t="str">
        <f t="shared" si="14"/>
        <v>対象外</v>
      </c>
      <c r="NQ11" s="7" t="str">
        <f t="shared" si="14"/>
        <v>対象外</v>
      </c>
      <c r="NR11" s="7" t="str">
        <f t="shared" si="14"/>
        <v>対象外</v>
      </c>
      <c r="NS11" s="7" t="str">
        <f t="shared" si="14"/>
        <v>対象外</v>
      </c>
      <c r="NT11" s="7" t="str">
        <f t="shared" si="14"/>
        <v>対象外</v>
      </c>
      <c r="NU11" s="7" t="str">
        <f t="shared" si="14"/>
        <v>対象外</v>
      </c>
      <c r="NV11" s="7" t="str">
        <f t="shared" si="14"/>
        <v>対象外</v>
      </c>
      <c r="NW11" s="7" t="str">
        <f t="shared" si="14"/>
        <v>対象外</v>
      </c>
      <c r="NX11" s="7" t="str">
        <f t="shared" si="14"/>
        <v>対象外</v>
      </c>
      <c r="NY11" s="7" t="str">
        <f t="shared" si="14"/>
        <v>対象外</v>
      </c>
      <c r="NZ11" s="7" t="str">
        <f t="shared" si="14"/>
        <v>対象外</v>
      </c>
      <c r="OA11" s="7" t="str">
        <f t="shared" si="14"/>
        <v>対象外</v>
      </c>
      <c r="OB11" s="7" t="str">
        <f t="shared" si="14"/>
        <v>対象外</v>
      </c>
      <c r="OC11" s="7" t="str">
        <f t="shared" si="14"/>
        <v>対象外</v>
      </c>
      <c r="OD11" s="7" t="str">
        <f t="shared" si="14"/>
        <v>対象外</v>
      </c>
      <c r="OE11" s="7" t="str">
        <f t="shared" si="14"/>
        <v>対象外</v>
      </c>
      <c r="OF11" s="7" t="str">
        <f t="shared" si="14"/>
        <v>対象外</v>
      </c>
      <c r="OG11" s="7" t="str">
        <f t="shared" si="14"/>
        <v>対象外</v>
      </c>
      <c r="OH11" s="7" t="str">
        <f t="shared" si="14"/>
        <v>対象外</v>
      </c>
      <c r="OI11" s="7" t="str">
        <f t="shared" si="14"/>
        <v>対象外</v>
      </c>
      <c r="OJ11" s="7" t="str">
        <f t="shared" si="14"/>
        <v>対象外</v>
      </c>
      <c r="OK11" s="7" t="str">
        <f t="shared" si="14"/>
        <v>対象外</v>
      </c>
      <c r="OL11" s="7" t="str">
        <f>IF($O$7="○","対象","対象外")</f>
        <v>対象外</v>
      </c>
      <c r="OM11" s="7" t="str">
        <f>IF($O$7="○","対象","対象外")</f>
        <v>対象外</v>
      </c>
      <c r="ON11" s="7" t="str">
        <f t="shared" si="14"/>
        <v>対象外</v>
      </c>
      <c r="OO11" s="7" t="str">
        <f t="shared" si="14"/>
        <v>対象外</v>
      </c>
      <c r="OP11" s="7" t="str">
        <f t="shared" ref="OP11:PT11" si="15">IF($O$7="○","対象","対象外")</f>
        <v>対象外</v>
      </c>
      <c r="OQ11" s="7" t="str">
        <f t="shared" si="15"/>
        <v>対象外</v>
      </c>
      <c r="OR11" s="7" t="str">
        <f t="shared" si="15"/>
        <v>対象外</v>
      </c>
      <c r="OS11" s="7" t="str">
        <f t="shared" si="15"/>
        <v>対象外</v>
      </c>
      <c r="OT11" s="7" t="str">
        <f t="shared" si="15"/>
        <v>対象外</v>
      </c>
      <c r="OU11" s="7" t="str">
        <f t="shared" si="15"/>
        <v>対象外</v>
      </c>
      <c r="OV11" s="7" t="str">
        <f t="shared" si="15"/>
        <v>対象外</v>
      </c>
      <c r="OW11" s="7" t="str">
        <f>IF($O$7="○","対象","対象外")</f>
        <v>対象外</v>
      </c>
      <c r="OX11" s="7" t="str">
        <f>IF($O$7="○","対象","対象外")</f>
        <v>対象外</v>
      </c>
      <c r="OY11" s="7" t="str">
        <f>IF($O$7="○","対象","対象外")</f>
        <v>対象外</v>
      </c>
      <c r="OZ11" s="7" t="str">
        <f t="shared" si="15"/>
        <v>対象外</v>
      </c>
      <c r="PA11" s="7" t="str">
        <f t="shared" si="15"/>
        <v>対象外</v>
      </c>
      <c r="PB11" s="7" t="str">
        <f t="shared" si="15"/>
        <v>対象外</v>
      </c>
      <c r="PC11" s="7" t="str">
        <f t="shared" si="15"/>
        <v>対象外</v>
      </c>
      <c r="PD11" s="7" t="str">
        <f t="shared" si="15"/>
        <v>対象外</v>
      </c>
      <c r="PE11" s="7" t="str">
        <f t="shared" si="15"/>
        <v>対象外</v>
      </c>
      <c r="PF11" s="7" t="str">
        <f t="shared" si="15"/>
        <v>対象外</v>
      </c>
      <c r="PG11" s="7" t="str">
        <f t="shared" si="15"/>
        <v>対象外</v>
      </c>
      <c r="PH11" s="7" t="str">
        <f t="shared" si="15"/>
        <v>対象外</v>
      </c>
      <c r="PI11" s="7" t="str">
        <f>IF($O$7="○","対象","対象外")</f>
        <v>対象外</v>
      </c>
      <c r="PJ11" s="7" t="str">
        <f>IF($O$7="○","対象","対象外")</f>
        <v>対象外</v>
      </c>
      <c r="PK11" s="7" t="str">
        <f>IF($O$7="○","対象","対象外")</f>
        <v>対象外</v>
      </c>
      <c r="PL11" s="7" t="str">
        <f>IF($O$7="○","対象","対象外")</f>
        <v>対象外</v>
      </c>
      <c r="PM11" s="7" t="str">
        <f t="shared" si="15"/>
        <v>対象外</v>
      </c>
      <c r="PN11" s="7" t="str">
        <f t="shared" si="15"/>
        <v>対象外</v>
      </c>
      <c r="PO11" s="7" t="str">
        <f t="shared" si="15"/>
        <v>対象外</v>
      </c>
      <c r="PP11" s="7" t="str">
        <f t="shared" si="15"/>
        <v>対象外</v>
      </c>
      <c r="PQ11" s="7" t="str">
        <f t="shared" si="15"/>
        <v>対象外</v>
      </c>
      <c r="PR11" s="7" t="str">
        <f t="shared" si="15"/>
        <v>対象外</v>
      </c>
      <c r="PS11" s="7" t="str">
        <f t="shared" si="15"/>
        <v>対象外</v>
      </c>
      <c r="PT11" s="7" t="str">
        <f t="shared" si="15"/>
        <v>対象外</v>
      </c>
      <c r="PU11" s="7" t="str">
        <f>IF(COUNTIF($G$7:$T$7,"○")&gt;=1,"対象","対象外")</f>
        <v>対象外</v>
      </c>
      <c r="PV11" s="7" t="str">
        <f t="shared" ref="PV11:QN11" si="16">IF(COUNTIF($G$7:$T$7,"○")&gt;=1,"対象","対象外")</f>
        <v>対象外</v>
      </c>
      <c r="PW11" s="7" t="str">
        <f t="shared" si="16"/>
        <v>対象外</v>
      </c>
      <c r="PX11" s="7" t="str">
        <f t="shared" si="16"/>
        <v>対象外</v>
      </c>
      <c r="PY11" s="7" t="str">
        <f t="shared" si="16"/>
        <v>対象外</v>
      </c>
      <c r="PZ11" s="7" t="str">
        <f t="shared" si="16"/>
        <v>対象外</v>
      </c>
      <c r="QA11" s="7" t="str">
        <f t="shared" si="16"/>
        <v>対象外</v>
      </c>
      <c r="QB11" s="7" t="str">
        <f t="shared" si="16"/>
        <v>対象外</v>
      </c>
      <c r="QC11" s="7" t="str">
        <f t="shared" si="16"/>
        <v>対象外</v>
      </c>
      <c r="QD11" s="7" t="str">
        <f t="shared" si="16"/>
        <v>対象外</v>
      </c>
      <c r="QE11" s="7" t="str">
        <f t="shared" si="16"/>
        <v>対象外</v>
      </c>
      <c r="QF11" s="7" t="str">
        <f t="shared" si="16"/>
        <v>対象外</v>
      </c>
      <c r="QG11" s="7" t="str">
        <f t="shared" si="16"/>
        <v>対象外</v>
      </c>
      <c r="QH11" s="7" t="str">
        <f t="shared" si="16"/>
        <v>対象外</v>
      </c>
      <c r="QI11" s="7" t="str">
        <f t="shared" si="16"/>
        <v>対象外</v>
      </c>
      <c r="QJ11" s="7" t="str">
        <f t="shared" si="16"/>
        <v>対象外</v>
      </c>
      <c r="QK11" s="7" t="str">
        <f t="shared" si="16"/>
        <v>対象外</v>
      </c>
      <c r="QL11" s="7" t="str">
        <f t="shared" si="16"/>
        <v>対象外</v>
      </c>
      <c r="QM11" s="7" t="str">
        <f t="shared" si="16"/>
        <v>対象外</v>
      </c>
      <c r="QN11" s="7" t="str">
        <f t="shared" si="16"/>
        <v>対象外</v>
      </c>
    </row>
    <row r="12" spans="1:542" s="7" customFormat="1" ht="15" customHeight="1">
      <c r="A12" s="7" t="s">
        <v>690</v>
      </c>
      <c r="W12" s="7" t="str">
        <f>IF($V$7=1,"対象","対象外")</f>
        <v>対象外</v>
      </c>
      <c r="X12" s="7" t="str">
        <f t="shared" ref="X12:CI12" si="17">IF($V$7=1,"対象","対象外")</f>
        <v>対象外</v>
      </c>
      <c r="Y12" s="7" t="str">
        <f t="shared" si="17"/>
        <v>対象外</v>
      </c>
      <c r="Z12" s="7" t="str">
        <f t="shared" si="17"/>
        <v>対象外</v>
      </c>
      <c r="AA12" s="7" t="str">
        <f t="shared" si="17"/>
        <v>対象外</v>
      </c>
      <c r="AB12" s="7" t="str">
        <f t="shared" si="17"/>
        <v>対象外</v>
      </c>
      <c r="AC12" s="7" t="str">
        <f t="shared" si="17"/>
        <v>対象外</v>
      </c>
      <c r="AD12" s="7" t="str">
        <f t="shared" si="17"/>
        <v>対象外</v>
      </c>
      <c r="AE12" s="7" t="str">
        <f t="shared" si="17"/>
        <v>対象外</v>
      </c>
      <c r="AF12" s="7" t="str">
        <f t="shared" si="17"/>
        <v>対象外</v>
      </c>
      <c r="AG12" s="7" t="str">
        <f t="shared" si="17"/>
        <v>対象外</v>
      </c>
      <c r="AH12" s="7" t="str">
        <f t="shared" si="17"/>
        <v>対象外</v>
      </c>
      <c r="AI12" s="7" t="str">
        <f t="shared" si="17"/>
        <v>対象外</v>
      </c>
      <c r="AJ12" s="7" t="str">
        <f t="shared" si="17"/>
        <v>対象外</v>
      </c>
      <c r="AK12" s="7" t="str">
        <f t="shared" si="17"/>
        <v>対象外</v>
      </c>
      <c r="AL12" s="7" t="str">
        <f t="shared" si="17"/>
        <v>対象外</v>
      </c>
      <c r="AM12" s="7" t="str">
        <f t="shared" si="17"/>
        <v>対象外</v>
      </c>
      <c r="AN12" s="7" t="str">
        <f t="shared" si="17"/>
        <v>対象外</v>
      </c>
      <c r="AO12" s="7" t="str">
        <f t="shared" si="17"/>
        <v>対象外</v>
      </c>
      <c r="AP12" s="7" t="str">
        <f t="shared" si="17"/>
        <v>対象外</v>
      </c>
      <c r="AQ12" s="7" t="str">
        <f t="shared" si="17"/>
        <v>対象外</v>
      </c>
      <c r="AR12" s="7" t="str">
        <f t="shared" si="17"/>
        <v>対象外</v>
      </c>
      <c r="AS12" s="7" t="str">
        <f t="shared" si="17"/>
        <v>対象外</v>
      </c>
      <c r="AT12" s="7" t="str">
        <f t="shared" si="17"/>
        <v>対象外</v>
      </c>
      <c r="AU12" s="7" t="str">
        <f t="shared" si="17"/>
        <v>対象外</v>
      </c>
      <c r="AV12" s="7" t="str">
        <f t="shared" si="17"/>
        <v>対象外</v>
      </c>
      <c r="AW12" s="7" t="str">
        <f t="shared" si="17"/>
        <v>対象外</v>
      </c>
      <c r="AX12" s="7" t="str">
        <f t="shared" si="17"/>
        <v>対象外</v>
      </c>
      <c r="AY12" s="7" t="str">
        <f t="shared" si="17"/>
        <v>対象外</v>
      </c>
      <c r="AZ12" s="7" t="str">
        <f t="shared" si="17"/>
        <v>対象外</v>
      </c>
      <c r="BA12" s="7" t="str">
        <f t="shared" si="17"/>
        <v>対象外</v>
      </c>
      <c r="BB12" s="7" t="str">
        <f t="shared" si="17"/>
        <v>対象外</v>
      </c>
      <c r="BC12" s="7" t="str">
        <f t="shared" si="17"/>
        <v>対象外</v>
      </c>
      <c r="BD12" s="7" t="str">
        <f t="shared" si="17"/>
        <v>対象外</v>
      </c>
      <c r="BE12" s="7" t="str">
        <f t="shared" si="17"/>
        <v>対象外</v>
      </c>
      <c r="BF12" s="7" t="str">
        <f t="shared" si="17"/>
        <v>対象外</v>
      </c>
      <c r="BG12" s="7" t="str">
        <f t="shared" si="17"/>
        <v>対象外</v>
      </c>
      <c r="BH12" s="7" t="str">
        <f t="shared" si="17"/>
        <v>対象外</v>
      </c>
      <c r="BI12" s="7" t="str">
        <f t="shared" si="17"/>
        <v>対象外</v>
      </c>
      <c r="BJ12" s="7" t="str">
        <f t="shared" si="17"/>
        <v>対象外</v>
      </c>
      <c r="BK12" s="7" t="str">
        <f t="shared" si="17"/>
        <v>対象外</v>
      </c>
      <c r="BL12" s="7" t="str">
        <f t="shared" si="17"/>
        <v>対象外</v>
      </c>
      <c r="BM12" s="7" t="str">
        <f t="shared" si="17"/>
        <v>対象外</v>
      </c>
      <c r="BN12" s="7" t="str">
        <f t="shared" si="17"/>
        <v>対象外</v>
      </c>
      <c r="BO12" s="7" t="str">
        <f t="shared" si="17"/>
        <v>対象外</v>
      </c>
      <c r="BP12" s="7" t="str">
        <f t="shared" si="17"/>
        <v>対象外</v>
      </c>
      <c r="BQ12" s="7" t="str">
        <f t="shared" si="17"/>
        <v>対象外</v>
      </c>
      <c r="BR12" s="7" t="str">
        <f t="shared" si="17"/>
        <v>対象外</v>
      </c>
      <c r="BS12" s="7" t="str">
        <f t="shared" si="17"/>
        <v>対象外</v>
      </c>
      <c r="BT12" s="7" t="str">
        <f t="shared" si="17"/>
        <v>対象外</v>
      </c>
      <c r="BU12" s="7" t="str">
        <f t="shared" si="17"/>
        <v>対象外</v>
      </c>
      <c r="BV12" s="7" t="str">
        <f t="shared" si="17"/>
        <v>対象外</v>
      </c>
      <c r="BW12" s="7" t="str">
        <f t="shared" si="17"/>
        <v>対象外</v>
      </c>
      <c r="BX12" s="7" t="str">
        <f t="shared" si="17"/>
        <v>対象外</v>
      </c>
      <c r="BY12" s="7" t="str">
        <f t="shared" si="17"/>
        <v>対象外</v>
      </c>
      <c r="BZ12" s="7" t="str">
        <f t="shared" si="17"/>
        <v>対象外</v>
      </c>
      <c r="CA12" s="7" t="str">
        <f t="shared" si="17"/>
        <v>対象外</v>
      </c>
      <c r="CB12" s="7" t="str">
        <f t="shared" si="17"/>
        <v>対象外</v>
      </c>
      <c r="CC12" s="7" t="str">
        <f t="shared" si="17"/>
        <v>対象外</v>
      </c>
      <c r="CD12" s="7" t="str">
        <f t="shared" si="17"/>
        <v>対象外</v>
      </c>
      <c r="CE12" s="7" t="str">
        <f t="shared" si="17"/>
        <v>対象外</v>
      </c>
      <c r="CF12" s="7" t="str">
        <f t="shared" si="17"/>
        <v>対象外</v>
      </c>
      <c r="CG12" s="7" t="str">
        <f t="shared" si="17"/>
        <v>対象外</v>
      </c>
      <c r="CH12" s="7" t="str">
        <f t="shared" si="17"/>
        <v>対象外</v>
      </c>
      <c r="CI12" s="7" t="str">
        <f t="shared" si="17"/>
        <v>対象外</v>
      </c>
      <c r="CJ12" s="7" t="str">
        <f t="shared" ref="CJ12:CU12" si="18">IF($V$7=1,"対象","対象外")</f>
        <v>対象外</v>
      </c>
      <c r="CK12" s="7" t="str">
        <f t="shared" si="18"/>
        <v>対象外</v>
      </c>
      <c r="CL12" s="7" t="str">
        <f t="shared" si="18"/>
        <v>対象外</v>
      </c>
      <c r="CM12" s="7" t="str">
        <f t="shared" si="18"/>
        <v>対象外</v>
      </c>
      <c r="CN12" s="7" t="str">
        <f t="shared" si="18"/>
        <v>対象外</v>
      </c>
      <c r="CO12" s="7" t="str">
        <f t="shared" si="18"/>
        <v>対象外</v>
      </c>
      <c r="CP12" s="7" t="str">
        <f t="shared" si="18"/>
        <v>対象外</v>
      </c>
      <c r="CQ12" s="7" t="str">
        <f t="shared" si="18"/>
        <v>対象外</v>
      </c>
      <c r="CR12" s="7" t="str">
        <f t="shared" si="18"/>
        <v>対象外</v>
      </c>
      <c r="CS12" s="7" t="str">
        <f t="shared" si="18"/>
        <v>対象外</v>
      </c>
      <c r="CT12" s="7" t="str">
        <f t="shared" si="18"/>
        <v>対象外</v>
      </c>
      <c r="CU12" s="7" t="str">
        <f t="shared" si="18"/>
        <v>対象外</v>
      </c>
      <c r="DG12" s="7" t="str">
        <f>IF($DD$7="○","対象","対象外")</f>
        <v>対象外</v>
      </c>
      <c r="DH12" s="7" t="str">
        <f t="shared" ref="DH12:DU12" si="19">IF($DD$7="○","対象","対象外")</f>
        <v>対象外</v>
      </c>
      <c r="DI12" s="7" t="str">
        <f t="shared" si="19"/>
        <v>対象外</v>
      </c>
      <c r="DJ12" s="7" t="str">
        <f t="shared" si="19"/>
        <v>対象外</v>
      </c>
      <c r="DK12" s="7" t="str">
        <f>IF($DD$7="○","対象","対象外")</f>
        <v>対象外</v>
      </c>
      <c r="DL12" s="7" t="str">
        <f>IF($DD$7="○","対象","対象外")</f>
        <v>対象外</v>
      </c>
      <c r="DM12" s="7" t="str">
        <f>IF($DD$7="○","対象","対象外")</f>
        <v>対象外</v>
      </c>
      <c r="DN12" s="7" t="str">
        <f>IF($DD$7="○","対象","対象外")</f>
        <v>対象外</v>
      </c>
      <c r="DO12" s="7" t="str">
        <f t="shared" si="19"/>
        <v>対象外</v>
      </c>
      <c r="DP12" s="7" t="str">
        <f t="shared" si="19"/>
        <v>対象外</v>
      </c>
      <c r="DR12" s="7" t="str">
        <f t="shared" si="19"/>
        <v>対象外</v>
      </c>
      <c r="DS12" s="7" t="str">
        <f t="shared" si="19"/>
        <v>対象外</v>
      </c>
      <c r="DT12" s="7" t="str">
        <f t="shared" si="19"/>
        <v>対象外</v>
      </c>
      <c r="DU12" s="7" t="str">
        <f t="shared" si="19"/>
        <v>対象外</v>
      </c>
      <c r="MK12" s="7" t="str">
        <f>IF($MG$7="○","対象","対象外")</f>
        <v>対象外</v>
      </c>
      <c r="ML12" s="7" t="str">
        <f t="shared" ref="ML12:MU12" si="20">IF($MG$7="○","対象","対象外")</f>
        <v>対象外</v>
      </c>
      <c r="MM12" s="7" t="str">
        <f t="shared" si="20"/>
        <v>対象外</v>
      </c>
      <c r="MN12" s="7" t="str">
        <f t="shared" si="20"/>
        <v>対象外</v>
      </c>
      <c r="MO12" s="7" t="str">
        <f t="shared" si="20"/>
        <v>対象外</v>
      </c>
      <c r="MP12" s="7" t="str">
        <f t="shared" si="20"/>
        <v>対象外</v>
      </c>
      <c r="MQ12" s="7" t="str">
        <f t="shared" si="20"/>
        <v>対象外</v>
      </c>
      <c r="MR12" s="7" t="str">
        <f t="shared" si="20"/>
        <v>対象外</v>
      </c>
      <c r="MS12" s="7" t="str">
        <f t="shared" si="20"/>
        <v>対象外</v>
      </c>
      <c r="MT12" s="7" t="str">
        <f t="shared" si="20"/>
        <v>対象外</v>
      </c>
      <c r="MU12" s="7" t="str">
        <f t="shared" si="20"/>
        <v>対象外</v>
      </c>
      <c r="MV12" s="7" t="str">
        <f t="shared" ref="MV12:MY12" si="21">IF($MG$7="○","対象","対象外")</f>
        <v>対象外</v>
      </c>
      <c r="MW12" s="7" t="str">
        <f t="shared" si="21"/>
        <v>対象外</v>
      </c>
      <c r="MX12" s="7" t="str">
        <f t="shared" si="21"/>
        <v>対象外</v>
      </c>
      <c r="MY12" s="7" t="str">
        <f t="shared" si="21"/>
        <v>対象外</v>
      </c>
      <c r="NC12" s="7" t="str">
        <f>IF(OR($MZ$7=1,$MZ$7=2),"対象","対象外")</f>
        <v>対象外</v>
      </c>
      <c r="ND12" s="7" t="str">
        <f t="shared" ref="ND12:NL12" si="22">IF(OR($MZ$7=1,$MZ$7=2),"対象","対象外")</f>
        <v>対象外</v>
      </c>
      <c r="NE12" s="7" t="str">
        <f t="shared" si="22"/>
        <v>対象外</v>
      </c>
      <c r="NF12" s="7" t="str">
        <f t="shared" si="22"/>
        <v>対象外</v>
      </c>
      <c r="NG12" s="7" t="str">
        <f t="shared" si="22"/>
        <v>対象外</v>
      </c>
      <c r="NH12" s="7" t="str">
        <f t="shared" si="22"/>
        <v>対象外</v>
      </c>
      <c r="NI12" s="7" t="str">
        <f t="shared" si="22"/>
        <v>対象外</v>
      </c>
      <c r="NJ12" s="7" t="str">
        <f t="shared" si="22"/>
        <v>対象外</v>
      </c>
      <c r="NK12" s="7" t="str">
        <f t="shared" si="22"/>
        <v>対象外</v>
      </c>
      <c r="NL12" s="7" t="str">
        <f t="shared" si="22"/>
        <v>対象外</v>
      </c>
      <c r="NM12" s="7" t="str">
        <f>IF($MZ$7=3,"対象","対象外")</f>
        <v>対象外</v>
      </c>
      <c r="NN12" s="7" t="str">
        <f t="shared" ref="NN12:NW12" si="23">IF($MZ$7=3,"対象","対象外")</f>
        <v>対象外</v>
      </c>
      <c r="NO12" s="7" t="str">
        <f t="shared" si="23"/>
        <v>対象外</v>
      </c>
      <c r="NP12" s="7" t="str">
        <f t="shared" si="23"/>
        <v>対象外</v>
      </c>
      <c r="NQ12" s="7" t="str">
        <f t="shared" si="23"/>
        <v>対象外</v>
      </c>
      <c r="NR12" s="7" t="str">
        <f t="shared" si="23"/>
        <v>対象外</v>
      </c>
      <c r="NS12" s="7" t="str">
        <f t="shared" si="23"/>
        <v>対象外</v>
      </c>
      <c r="NT12" s="7" t="str">
        <f t="shared" si="23"/>
        <v>対象外</v>
      </c>
      <c r="NU12" s="7" t="str">
        <f t="shared" si="23"/>
        <v>対象外</v>
      </c>
      <c r="NV12" s="7" t="str">
        <f t="shared" si="23"/>
        <v>対象外</v>
      </c>
      <c r="NW12" s="7" t="str">
        <f t="shared" si="23"/>
        <v>対象外</v>
      </c>
      <c r="NX12" s="7" t="str">
        <f>IF($MZ$7=4,"対象","対象外")</f>
        <v>対象外</v>
      </c>
      <c r="NY12" s="7" t="str">
        <f t="shared" ref="NY12:OJ12" si="24">IF($MZ$7=4,"対象","対象外")</f>
        <v>対象外</v>
      </c>
      <c r="NZ12" s="7" t="str">
        <f t="shared" si="24"/>
        <v>対象外</v>
      </c>
      <c r="OA12" s="7" t="str">
        <f t="shared" si="24"/>
        <v>対象外</v>
      </c>
      <c r="OB12" s="7" t="str">
        <f t="shared" si="24"/>
        <v>対象外</v>
      </c>
      <c r="OC12" s="7" t="str">
        <f t="shared" si="24"/>
        <v>対象外</v>
      </c>
      <c r="OD12" s="7" t="str">
        <f t="shared" si="24"/>
        <v>対象外</v>
      </c>
      <c r="OE12" s="7" t="str">
        <f t="shared" si="24"/>
        <v>対象外</v>
      </c>
      <c r="OF12" s="7" t="str">
        <f t="shared" si="24"/>
        <v>対象外</v>
      </c>
      <c r="OG12" s="7" t="str">
        <f t="shared" si="24"/>
        <v>対象外</v>
      </c>
      <c r="OH12" s="7" t="str">
        <f t="shared" si="24"/>
        <v>対象外</v>
      </c>
      <c r="OI12" s="7" t="str">
        <f t="shared" si="24"/>
        <v>対象外</v>
      </c>
      <c r="OJ12" s="7" t="str">
        <f t="shared" si="24"/>
        <v>対象外</v>
      </c>
      <c r="ON12" s="7" t="str">
        <f>IF(OR($OK$7=1,$OK$7=2),"対象","対象外")</f>
        <v>対象外</v>
      </c>
      <c r="OO12" s="7" t="str">
        <f t="shared" ref="OO12:OQ12" si="25">IF(OR($OK$7=1,$OK$7=2),"対象","対象外")</f>
        <v>対象外</v>
      </c>
      <c r="OP12" s="7" t="str">
        <f t="shared" si="25"/>
        <v>対象外</v>
      </c>
      <c r="OQ12" s="7" t="str">
        <f t="shared" si="25"/>
        <v>対象外</v>
      </c>
      <c r="OR12" s="7" t="str">
        <f>IF($OK$7=3,"対象","対象外")</f>
        <v>対象外</v>
      </c>
      <c r="OS12" s="7" t="str">
        <f t="shared" ref="OS12:PA12" si="26">IF($OK$7=3,"対象","対象外")</f>
        <v>対象外</v>
      </c>
      <c r="OT12" s="7" t="str">
        <f t="shared" si="26"/>
        <v>対象外</v>
      </c>
      <c r="OU12" s="7" t="str">
        <f t="shared" si="26"/>
        <v>対象外</v>
      </c>
      <c r="OV12" s="7" t="str">
        <f t="shared" si="26"/>
        <v>対象外</v>
      </c>
      <c r="OW12" s="7" t="str">
        <f>IF($OK$7=3,"対象","対象外")</f>
        <v>対象外</v>
      </c>
      <c r="OX12" s="7" t="str">
        <f>IF($OK$7=3,"対象","対象外")</f>
        <v>対象外</v>
      </c>
      <c r="OY12" s="7" t="str">
        <f>IF($OK$7=3,"対象","対象外")</f>
        <v>対象外</v>
      </c>
      <c r="OZ12" s="7" t="str">
        <f t="shared" si="26"/>
        <v>対象外</v>
      </c>
      <c r="PA12" s="7" t="str">
        <f t="shared" si="26"/>
        <v>対象外</v>
      </c>
      <c r="PB12" s="7" t="str">
        <f>IF($OK$7=4,"対象","対象外")</f>
        <v>対象外</v>
      </c>
      <c r="PC12" s="7" t="str">
        <f t="shared" ref="PC12:PN12" si="27">IF($OK$7=4,"対象","対象外")</f>
        <v>対象外</v>
      </c>
      <c r="PD12" s="7" t="str">
        <f t="shared" si="27"/>
        <v>対象外</v>
      </c>
      <c r="PE12" s="7" t="str">
        <f t="shared" si="27"/>
        <v>対象外</v>
      </c>
      <c r="PF12" s="7" t="str">
        <f t="shared" si="27"/>
        <v>対象外</v>
      </c>
      <c r="PG12" s="7" t="str">
        <f t="shared" si="27"/>
        <v>対象外</v>
      </c>
      <c r="PH12" s="7" t="str">
        <f t="shared" si="27"/>
        <v>対象外</v>
      </c>
      <c r="PI12" s="7" t="str">
        <f>IF($OK$7=4,"対象","対象外")</f>
        <v>対象外</v>
      </c>
      <c r="PJ12" s="7" t="str">
        <f>IF($OK$7=4,"対象","対象外")</f>
        <v>対象外</v>
      </c>
      <c r="PK12" s="7" t="str">
        <f>IF($OK$7=4,"対象","対象外")</f>
        <v>対象外</v>
      </c>
      <c r="PL12" s="7" t="str">
        <f>IF($OK$7=4,"対象","対象外")</f>
        <v>対象外</v>
      </c>
      <c r="PM12" s="7" t="str">
        <f t="shared" si="27"/>
        <v>対象外</v>
      </c>
      <c r="PN12" s="7" t="str">
        <f t="shared" si="27"/>
        <v>対象外</v>
      </c>
      <c r="QG12" s="7" t="str">
        <f>IF(OR($QE$7=1,$QE$7=2,$QE$7=3,$QE$7=6),"対象","対象外")</f>
        <v>対象外</v>
      </c>
      <c r="QH12" s="7" t="str">
        <f t="shared" ref="QH12:QN12" si="28">IF(OR($QE$7=1,$QE$7=2,$QE$7=3,$QE$7=6),"対象","対象外")</f>
        <v>対象外</v>
      </c>
      <c r="QI12" s="7" t="str">
        <f t="shared" si="28"/>
        <v>対象外</v>
      </c>
      <c r="QJ12" s="7" t="str">
        <f t="shared" si="28"/>
        <v>対象外</v>
      </c>
      <c r="QK12" s="7" t="str">
        <f t="shared" si="28"/>
        <v>対象外</v>
      </c>
      <c r="QL12" s="7" t="str">
        <f t="shared" si="28"/>
        <v>対象外</v>
      </c>
      <c r="QM12" s="7" t="str">
        <f t="shared" si="28"/>
        <v>対象外</v>
      </c>
      <c r="QN12" s="7" t="str">
        <f t="shared" si="28"/>
        <v>対象外</v>
      </c>
    </row>
    <row r="13" spans="1:542" s="7" customFormat="1" ht="15" customHeight="1">
      <c r="A13" s="7" t="s">
        <v>691</v>
      </c>
      <c r="M13" s="7" t="str">
        <f>IF(L7="○","対象","対象外")</f>
        <v>対象外</v>
      </c>
      <c r="U13" s="7" t="str">
        <f>IF(T7="○","対象","対象外")</f>
        <v>対象外</v>
      </c>
      <c r="AA13" s="7" t="str">
        <f>IF($Z$7="○","対象","対象外")</f>
        <v>対象外</v>
      </c>
      <c r="AB13" s="7" t="str">
        <f>IF($Z$7="○","対象","対象外")</f>
        <v>対象外</v>
      </c>
      <c r="AF13" s="7" t="str">
        <f>IF($AE$7="○","対象","対象外")</f>
        <v>対象外</v>
      </c>
      <c r="AG13" s="7" t="str">
        <f>IF(COUNTIF(W7:Y7,"○")&gt;=1,"対象","対象外")</f>
        <v>対象外</v>
      </c>
      <c r="AR13" s="7" t="str">
        <f>IF(SUM(AP7:AQ7,BA7:BB7,BK7:BL7,BU7:BV7,CE7:CF7,CP7:CQ7)&gt;0,"対象","対象外")</f>
        <v>対象外</v>
      </c>
      <c r="CG13" s="7" t="str">
        <f>IF(SUM(CH7:CQ7)&gt;0,"対象","対象外")</f>
        <v>対象外</v>
      </c>
      <c r="CR13" s="7" t="str">
        <f>IF(SUM(AH7:AQ7)&gt;0,"対象","対象外")</f>
        <v>対象外</v>
      </c>
      <c r="CS13" s="7" t="str">
        <f>IF(SUM(AS7:BB7)&gt;0,"対象","対象外")</f>
        <v>対象外</v>
      </c>
      <c r="CT13" s="7" t="str">
        <f>IF(SUM(BC7:BL7)&gt;0,"対象","対象外")</f>
        <v>対象外</v>
      </c>
      <c r="CU13" s="7" t="str">
        <f>IF(SUM(BM7:BV7)&gt;0,"対象","対象外")</f>
        <v>対象外</v>
      </c>
      <c r="DB13" s="7" t="str">
        <f>IF(DA7&lt;&gt;"","対象","対象外")</f>
        <v>対象外</v>
      </c>
      <c r="DF13" s="7" t="str">
        <f>IF(DE7="○","対象","対象外")</f>
        <v>対象外</v>
      </c>
      <c r="DP13" s="7" t="str">
        <f>IF(DO7="○","対象","対象外")</f>
        <v>対象外</v>
      </c>
      <c r="DU13" s="7" t="str">
        <f>IF(DT7="○","対象","対象外")</f>
        <v>対象外</v>
      </c>
      <c r="EA13" s="7" t="str">
        <f>IF(DZ7="○","対象","対象外")</f>
        <v>対象外</v>
      </c>
      <c r="EG13" s="7" t="str">
        <f>IF(EF7="○","対象","対象外")</f>
        <v>対象外</v>
      </c>
      <c r="EI13" s="7" t="str">
        <f>IF(EH7=5,"対象","対象外")</f>
        <v>対象外</v>
      </c>
      <c r="ER13" s="7" t="str">
        <f>IF(EQ7="○","対象","対象外")</f>
        <v>対象外</v>
      </c>
      <c r="FB13" s="7" t="str">
        <f>IF(FA7="○","対象","対象外")</f>
        <v>対象外</v>
      </c>
      <c r="FO13" s="7" t="str">
        <f>IF(FN7="○","対象","対象外")</f>
        <v>対象外</v>
      </c>
      <c r="FP13" s="7" t="str">
        <f>IF(COUNTIF(FJ7:FK7,"○")&gt;=1,"対象","対象外")</f>
        <v>対象外</v>
      </c>
      <c r="FR13" s="7" t="str">
        <f>IF(FQ7="○","対象","対象外")</f>
        <v>対象外</v>
      </c>
      <c r="FS13" s="7" t="str">
        <f>IF(FQ7="○","対象","対象外")</f>
        <v>対象外</v>
      </c>
      <c r="FU13" s="7" t="str">
        <f>IF(FT7="○","対象","対象外")</f>
        <v>対象外</v>
      </c>
      <c r="FV13" s="7" t="str">
        <f>IF(FT7="○","対象","対象外")</f>
        <v>対象外</v>
      </c>
      <c r="FX13" s="7" t="str">
        <f>IF(FW7="○","対象","対象外")</f>
        <v>対象外</v>
      </c>
      <c r="FY13" s="7" t="str">
        <f>IF(FW7="○","対象","対象外")</f>
        <v>対象外</v>
      </c>
      <c r="GA13" s="7" t="str">
        <f>IF(FZ7="○","対象","対象外")</f>
        <v>対象外</v>
      </c>
      <c r="GB13" s="7" t="str">
        <f>IF(FZ7="○","対象","対象外")</f>
        <v>対象外</v>
      </c>
      <c r="GC13" s="7" t="str">
        <f>IF(FZ7="○","対象","対象外")</f>
        <v>対象外</v>
      </c>
      <c r="GD13" s="7" t="str">
        <f>IF(FQ7="○","対象","対象外")</f>
        <v>対象外</v>
      </c>
      <c r="GE13" s="7" t="str">
        <f>IF(FQ7="○","対象","対象外")</f>
        <v>対象外</v>
      </c>
      <c r="GF13" s="7" t="str">
        <f>IF(FQ7="○","対象","対象外")</f>
        <v>対象外</v>
      </c>
      <c r="GG13" s="7" t="str">
        <f>IF(FT7="○","対象","対象外")</f>
        <v>対象外</v>
      </c>
      <c r="GH13" s="7" t="str">
        <f>IF(FT7="○","対象","対象外")</f>
        <v>対象外</v>
      </c>
      <c r="GI13" s="7" t="str">
        <f>IF(FT7="○","対象","対象外")</f>
        <v>対象外</v>
      </c>
      <c r="GJ13" s="7" t="str">
        <f>IF(FW7="○","対象","対象外")</f>
        <v>対象外</v>
      </c>
      <c r="GK13" s="7" t="str">
        <f>IF(FW7="○","対象","対象外")</f>
        <v>対象外</v>
      </c>
      <c r="GL13" s="7" t="str">
        <f>IF(FW7="○","対象","対象外")</f>
        <v>対象外</v>
      </c>
      <c r="GM13" s="7" t="str">
        <f>IF(FZ7="○","対象","対象外")</f>
        <v>対象外</v>
      </c>
      <c r="GN13" s="7" t="str">
        <f>IF(FZ7="○","対象","対象外")</f>
        <v>対象外</v>
      </c>
      <c r="GO13" s="7" t="str">
        <f>IF(FZ7="○","対象","対象外")</f>
        <v>対象外</v>
      </c>
      <c r="GP13" s="7" t="str">
        <f>IF(FZ7="○","対象","対象外")</f>
        <v>対象外</v>
      </c>
      <c r="HA13" s="7" t="str">
        <f>IF(SUM(GY7:GZ7,HJ7:HK7,HT7:HU7,ID7:IE7,IN7:IO7,IX7:IY7,JH7:JI7,JR7:JS7)&gt;0,"対象","対象外")</f>
        <v>対象外</v>
      </c>
      <c r="JT13" s="7" t="str">
        <f>IF(SUM(JJ7:JS7)&gt;0,"対象","対象外")</f>
        <v>対象外</v>
      </c>
      <c r="JU13" s="7" t="str">
        <f>IF(SUM(GQ7:GZ7)&gt;0,"対象","対象外")</f>
        <v>対象外</v>
      </c>
      <c r="JV13" s="7" t="str">
        <f>IF(SUM(HB7:HK7)&gt;0,"対象","対象外")</f>
        <v>対象外</v>
      </c>
      <c r="JW13" s="7" t="str">
        <f>IF(SUM(HL7:HU7)&gt;0,"対象","対象外")</f>
        <v>対象外</v>
      </c>
      <c r="JX13" s="7" t="str">
        <f>IF(SUM(HV7:IE7)&gt;0,"対象","対象外")</f>
        <v>対象外</v>
      </c>
      <c r="JY13" s="7" t="str">
        <f>IF(SUM($HV$7:$IE$7)&gt;0,"対象","対象外")</f>
        <v>対象外</v>
      </c>
      <c r="JZ13" s="7" t="str">
        <f t="shared" ref="JZ13:KF13" si="29">IF(SUM($HV$7:$IE$7)&gt;0,"対象","対象外")</f>
        <v>対象外</v>
      </c>
      <c r="KA13" s="7" t="str">
        <f t="shared" si="29"/>
        <v>対象外</v>
      </c>
      <c r="KB13" s="7" t="str">
        <f t="shared" si="29"/>
        <v>対象外</v>
      </c>
      <c r="KC13" s="7" t="str">
        <f t="shared" si="29"/>
        <v>対象外</v>
      </c>
      <c r="KD13" s="7" t="str">
        <f t="shared" si="29"/>
        <v>対象外</v>
      </c>
      <c r="KE13" s="7" t="str">
        <f t="shared" si="29"/>
        <v>対象外</v>
      </c>
      <c r="KF13" s="7" t="str">
        <f t="shared" si="29"/>
        <v>対象外</v>
      </c>
      <c r="KY13" s="7" t="str">
        <f>IF(SUM($KW$7:$KX$7)&gt;0,"対象","対象外")</f>
        <v>対象外</v>
      </c>
      <c r="LB13" s="7" t="str">
        <f>IF(SUM($KG$7:$KH$7)&gt;0,"対象","対象外")</f>
        <v>対象外</v>
      </c>
      <c r="LC13" s="7" t="str">
        <f t="shared" ref="LC13:LL13" si="30">IF(SUM($KG$7:$KH$7)&gt;0,"対象","対象外")</f>
        <v>対象外</v>
      </c>
      <c r="LD13" s="7" t="str">
        <f t="shared" si="30"/>
        <v>対象外</v>
      </c>
      <c r="LE13" s="7" t="str">
        <f t="shared" si="30"/>
        <v>対象外</v>
      </c>
      <c r="LF13" s="7" t="str">
        <f t="shared" si="30"/>
        <v>対象外</v>
      </c>
      <c r="LG13" s="7" t="str">
        <f t="shared" si="30"/>
        <v>対象外</v>
      </c>
      <c r="LH13" s="7" t="str">
        <f t="shared" si="30"/>
        <v>対象外</v>
      </c>
      <c r="LI13" s="7" t="str">
        <f t="shared" si="30"/>
        <v>対象外</v>
      </c>
      <c r="LJ13" s="7" t="str">
        <f t="shared" si="30"/>
        <v>対象外</v>
      </c>
      <c r="LK13" s="7" t="str">
        <f t="shared" si="30"/>
        <v>対象外</v>
      </c>
      <c r="LL13" s="7" t="str">
        <f t="shared" si="30"/>
        <v>対象外</v>
      </c>
      <c r="LR13" s="7" t="str">
        <f>IF(LQ7=9,"対象","対象外")</f>
        <v>対象外</v>
      </c>
      <c r="LX13" s="7" t="str">
        <f>IF(LW7=9,"対象","対象外")</f>
        <v>対象外</v>
      </c>
      <c r="MD13" s="7" t="str">
        <f>IF(MC7=9,"対象","対象外")</f>
        <v>対象外</v>
      </c>
      <c r="MJ13" s="7" t="str">
        <f>IF(MI7="○","対象","対象外")</f>
        <v>対象外</v>
      </c>
      <c r="MT13" s="7" t="str">
        <f>IF(MS7="○","対象","対象外")</f>
        <v>対象外</v>
      </c>
      <c r="MY13" s="7" t="str">
        <f>IF(MX7="○","対象","対象外")</f>
        <v>対象外</v>
      </c>
      <c r="NA13" s="7" t="str">
        <f>IF(MZ7=2,"対象","対象外")</f>
        <v>対象外</v>
      </c>
      <c r="NB13" s="7" t="str">
        <f>IF(MZ7=2,"対象","対象外")</f>
        <v>対象外</v>
      </c>
      <c r="NL13" s="7" t="str">
        <f>IF(NK7="○","対象","対象外")</f>
        <v>対象外</v>
      </c>
      <c r="NW13" s="7" t="str">
        <f>IF(NV7="○","対象","対象外")</f>
        <v>対象外</v>
      </c>
      <c r="OJ13" s="7" t="str">
        <f>IF(OI7="○","対象","対象外")</f>
        <v>対象外</v>
      </c>
      <c r="OL13" s="7" t="str">
        <f>IF(OK7=2,"対象","対象外")</f>
        <v>対象外</v>
      </c>
      <c r="OM13" s="7" t="str">
        <f>IF(OK7=2,"対象","対象外")</f>
        <v>対象外</v>
      </c>
      <c r="OQ13" s="7" t="str">
        <f>IF(OP7="○","対象","対象外")</f>
        <v>対象外</v>
      </c>
      <c r="PA13" s="7" t="str">
        <f>IF(OZ7="○","対象","対象外")</f>
        <v>対象外</v>
      </c>
      <c r="PN13" s="7" t="str">
        <f>IF(PM7="○","対象","対象外")</f>
        <v>対象外</v>
      </c>
      <c r="PT13" s="7" t="str">
        <f>IF(PS7="○","対象","対象外")</f>
        <v>対象外</v>
      </c>
      <c r="QD13" s="7" t="str">
        <f>IF(QC7="○","対象","対象外")</f>
        <v>対象外</v>
      </c>
      <c r="QF13" s="7" t="str">
        <f>IF(QE7=6,"対象","対象外")</f>
        <v>対象外</v>
      </c>
    </row>
    <row r="14" spans="1:542" s="3" customFormat="1" ht="28.15" customHeight="1">
      <c r="A14" s="72" t="s">
        <v>686</v>
      </c>
      <c r="G14" s="21"/>
      <c r="H14" s="21"/>
      <c r="I14" s="21"/>
      <c r="V14" s="516" t="s">
        <v>697</v>
      </c>
      <c r="W14" s="517"/>
      <c r="X14" s="517"/>
      <c r="Y14" s="517"/>
      <c r="Z14" s="517"/>
      <c r="AA14" s="517"/>
      <c r="AB14" s="517"/>
      <c r="AC14" s="517"/>
      <c r="AD14" s="517"/>
      <c r="AE14" s="517"/>
      <c r="AF14" s="517"/>
      <c r="AG14" s="517"/>
      <c r="AH14" s="517"/>
      <c r="AI14" s="517"/>
      <c r="AJ14" s="517"/>
      <c r="AK14" s="517"/>
      <c r="AL14" s="517"/>
      <c r="AM14" s="517"/>
      <c r="AN14" s="517"/>
      <c r="AO14" s="517"/>
      <c r="AP14" s="517"/>
      <c r="AQ14" s="517"/>
      <c r="AR14" s="517"/>
      <c r="AS14" s="517"/>
      <c r="AT14" s="517"/>
      <c r="AU14" s="517"/>
      <c r="AV14" s="517"/>
      <c r="AW14" s="517"/>
      <c r="AX14" s="517"/>
      <c r="AY14" s="517"/>
      <c r="AZ14" s="517"/>
      <c r="BA14" s="517"/>
      <c r="BB14" s="517"/>
      <c r="BC14" s="517"/>
      <c r="BD14" s="517"/>
      <c r="BE14" s="517"/>
      <c r="BF14" s="517"/>
      <c r="BG14" s="517"/>
      <c r="BH14" s="517"/>
      <c r="BI14" s="517"/>
      <c r="BJ14" s="517"/>
      <c r="BK14" s="517"/>
      <c r="BL14" s="517"/>
      <c r="BM14" s="517"/>
      <c r="BN14" s="517"/>
      <c r="BO14" s="517"/>
      <c r="BP14" s="517"/>
      <c r="BQ14" s="517"/>
      <c r="BR14" s="517"/>
      <c r="BS14" s="517"/>
      <c r="BT14" s="517"/>
      <c r="BU14" s="517"/>
      <c r="BV14" s="517"/>
      <c r="BW14" s="517"/>
      <c r="BX14" s="517"/>
      <c r="BY14" s="517"/>
      <c r="BZ14" s="517"/>
      <c r="CA14" s="517"/>
      <c r="CB14" s="517"/>
      <c r="CC14" s="517"/>
      <c r="CD14" s="517"/>
      <c r="CE14" s="517"/>
      <c r="CF14" s="517"/>
      <c r="CG14" s="517"/>
      <c r="CH14" s="517"/>
      <c r="CI14" s="517"/>
      <c r="CJ14" s="517"/>
      <c r="CK14" s="517"/>
      <c r="CL14" s="517"/>
      <c r="CM14" s="517"/>
      <c r="CN14" s="517"/>
      <c r="CO14" s="517"/>
      <c r="CP14" s="517"/>
      <c r="CQ14" s="517"/>
      <c r="CR14" s="517"/>
      <c r="CS14" s="517"/>
      <c r="CT14" s="517"/>
      <c r="CU14" s="517"/>
      <c r="CV14" s="517"/>
      <c r="CW14" s="517"/>
      <c r="CX14" s="517"/>
      <c r="CY14" s="517"/>
      <c r="CZ14" s="517"/>
      <c r="DA14" s="517"/>
      <c r="DB14" s="517"/>
      <c r="DC14" s="517"/>
      <c r="DD14" s="517"/>
      <c r="DE14" s="517"/>
      <c r="DF14" s="517"/>
      <c r="DG14" s="517"/>
      <c r="DH14" s="517"/>
      <c r="DI14" s="517"/>
      <c r="DJ14" s="517"/>
      <c r="DK14" s="517"/>
      <c r="DL14" s="517"/>
      <c r="DM14" s="517"/>
      <c r="DN14" s="517"/>
      <c r="DO14" s="517"/>
      <c r="DP14" s="517"/>
      <c r="DQ14" s="517"/>
      <c r="DR14" s="517"/>
      <c r="DS14" s="517"/>
      <c r="DT14" s="517"/>
      <c r="DU14" s="517"/>
      <c r="DV14" s="517"/>
      <c r="DW14" s="517"/>
      <c r="DX14" s="517"/>
      <c r="DY14" s="517"/>
      <c r="DZ14" s="517"/>
      <c r="EA14" s="517"/>
      <c r="EB14" s="517"/>
      <c r="EC14" s="517"/>
      <c r="ED14" s="517"/>
      <c r="EE14" s="517"/>
      <c r="EF14" s="517"/>
      <c r="EG14" s="517"/>
      <c r="EH14" s="517"/>
      <c r="EI14" s="518"/>
      <c r="EJ14" s="516" t="s">
        <v>693</v>
      </c>
      <c r="EK14" s="517"/>
      <c r="EL14" s="517"/>
      <c r="EM14" s="517"/>
      <c r="EN14" s="517"/>
      <c r="EO14" s="517"/>
      <c r="EP14" s="517"/>
      <c r="EQ14" s="517"/>
      <c r="ER14" s="517"/>
      <c r="ES14" s="517"/>
      <c r="ET14" s="517"/>
      <c r="EU14" s="517"/>
      <c r="EV14" s="517"/>
      <c r="EW14" s="517"/>
      <c r="EX14" s="517"/>
      <c r="EY14" s="517"/>
      <c r="EZ14" s="517"/>
      <c r="FA14" s="517"/>
      <c r="FB14" s="517"/>
      <c r="FC14" s="517"/>
      <c r="FD14" s="517"/>
      <c r="FE14" s="517"/>
      <c r="FF14" s="517"/>
      <c r="FG14" s="517"/>
      <c r="FH14" s="517"/>
      <c r="FI14" s="518"/>
      <c r="FJ14" s="516" t="s">
        <v>693</v>
      </c>
      <c r="FK14" s="517"/>
      <c r="FL14" s="517"/>
      <c r="FM14" s="517"/>
      <c r="FN14" s="517"/>
      <c r="FO14" s="517"/>
      <c r="FP14" s="517"/>
      <c r="FQ14" s="517"/>
      <c r="FR14" s="517"/>
      <c r="FS14" s="517"/>
      <c r="FT14" s="517"/>
      <c r="FU14" s="517"/>
      <c r="FV14" s="517"/>
      <c r="FW14" s="517"/>
      <c r="FX14" s="517"/>
      <c r="FY14" s="517"/>
      <c r="FZ14" s="517"/>
      <c r="GA14" s="517"/>
      <c r="GB14" s="517"/>
      <c r="GC14" s="517"/>
      <c r="GD14" s="517"/>
      <c r="GE14" s="517"/>
      <c r="GF14" s="517"/>
      <c r="GG14" s="517"/>
      <c r="GH14" s="517"/>
      <c r="GI14" s="517"/>
      <c r="GJ14" s="517"/>
      <c r="GK14" s="517"/>
      <c r="GL14" s="517"/>
      <c r="GM14" s="517"/>
      <c r="GN14" s="517"/>
      <c r="GO14" s="517"/>
      <c r="GP14" s="517"/>
      <c r="GQ14" s="517"/>
      <c r="GR14" s="517"/>
      <c r="GS14" s="517"/>
      <c r="GT14" s="517"/>
      <c r="GU14" s="517"/>
      <c r="GV14" s="517"/>
      <c r="GW14" s="517"/>
      <c r="GX14" s="517"/>
      <c r="GY14" s="517"/>
      <c r="GZ14" s="517"/>
      <c r="HA14" s="517"/>
      <c r="HB14" s="517"/>
      <c r="HC14" s="517"/>
      <c r="HD14" s="517"/>
      <c r="HE14" s="517"/>
      <c r="HF14" s="517"/>
      <c r="HG14" s="517"/>
      <c r="HH14" s="517"/>
      <c r="HI14" s="517"/>
      <c r="HJ14" s="517"/>
      <c r="HK14" s="517"/>
      <c r="HL14" s="517"/>
      <c r="HM14" s="517"/>
      <c r="HN14" s="517"/>
      <c r="HO14" s="517"/>
      <c r="HP14" s="517"/>
      <c r="HQ14" s="517"/>
      <c r="HR14" s="517"/>
      <c r="HS14" s="517"/>
      <c r="HT14" s="517"/>
      <c r="HU14" s="517"/>
      <c r="HV14" s="517"/>
      <c r="HW14" s="517"/>
      <c r="HX14" s="517"/>
      <c r="HY14" s="517"/>
      <c r="HZ14" s="517"/>
      <c r="IA14" s="517"/>
      <c r="IB14" s="517"/>
      <c r="IC14" s="517"/>
      <c r="ID14" s="517"/>
      <c r="IE14" s="517"/>
      <c r="IF14" s="517"/>
      <c r="IG14" s="517"/>
      <c r="IH14" s="517"/>
      <c r="II14" s="517"/>
      <c r="IJ14" s="517"/>
      <c r="IK14" s="517"/>
      <c r="IL14" s="517"/>
      <c r="IM14" s="517"/>
      <c r="IN14" s="517"/>
      <c r="IO14" s="517"/>
      <c r="IP14" s="517"/>
      <c r="IQ14" s="517"/>
      <c r="IR14" s="517"/>
      <c r="IS14" s="517"/>
      <c r="IT14" s="517"/>
      <c r="IU14" s="517"/>
      <c r="IV14" s="517"/>
      <c r="IW14" s="517"/>
      <c r="IX14" s="517"/>
      <c r="IY14" s="517"/>
      <c r="IZ14" s="517"/>
      <c r="JA14" s="517"/>
      <c r="JB14" s="517"/>
      <c r="JC14" s="517"/>
      <c r="JD14" s="517"/>
      <c r="JE14" s="517"/>
      <c r="JF14" s="517"/>
      <c r="JG14" s="517"/>
      <c r="JH14" s="517"/>
      <c r="JI14" s="517"/>
      <c r="JJ14" s="517"/>
      <c r="JK14" s="517"/>
      <c r="JL14" s="517"/>
      <c r="JM14" s="517"/>
      <c r="JN14" s="517"/>
      <c r="JO14" s="517"/>
      <c r="JP14" s="517"/>
      <c r="JQ14" s="517"/>
      <c r="JR14" s="517"/>
      <c r="JS14" s="517"/>
      <c r="JT14" s="517"/>
      <c r="JU14" s="517"/>
      <c r="JV14" s="517"/>
      <c r="JW14" s="517"/>
      <c r="JX14" s="517"/>
      <c r="JY14" s="517"/>
      <c r="JZ14" s="517"/>
      <c r="KA14" s="517"/>
      <c r="KB14" s="517"/>
      <c r="KC14" s="517"/>
      <c r="KD14" s="517"/>
      <c r="KE14" s="517"/>
      <c r="KF14" s="517"/>
      <c r="KG14" s="517"/>
      <c r="KH14" s="517"/>
      <c r="KI14" s="517"/>
      <c r="KJ14" s="517"/>
      <c r="KK14" s="517"/>
      <c r="KL14" s="517"/>
      <c r="KM14" s="517"/>
      <c r="KN14" s="517"/>
      <c r="KO14" s="517"/>
      <c r="KP14" s="517"/>
      <c r="KQ14" s="517"/>
      <c r="KR14" s="517"/>
      <c r="KS14" s="517"/>
      <c r="KT14" s="517"/>
      <c r="KU14" s="517"/>
      <c r="KV14" s="517"/>
      <c r="KW14" s="517"/>
      <c r="KX14" s="517"/>
      <c r="KY14" s="517"/>
      <c r="KZ14" s="517"/>
      <c r="LA14" s="517"/>
      <c r="LB14" s="517"/>
      <c r="LC14" s="517"/>
      <c r="LD14" s="517"/>
      <c r="LE14" s="517"/>
      <c r="LF14" s="517"/>
      <c r="LG14" s="517"/>
      <c r="LH14" s="517"/>
      <c r="LI14" s="517"/>
      <c r="LJ14" s="517"/>
      <c r="LK14" s="517"/>
      <c r="LL14" s="517"/>
      <c r="LM14" s="517"/>
      <c r="LN14" s="517"/>
      <c r="LO14" s="517"/>
      <c r="LP14" s="517"/>
      <c r="LQ14" s="517"/>
      <c r="LR14" s="517"/>
      <c r="LS14" s="517"/>
      <c r="LT14" s="517"/>
      <c r="LU14" s="517"/>
      <c r="LV14" s="517"/>
      <c r="LW14" s="517"/>
      <c r="LX14" s="517"/>
      <c r="LY14" s="517"/>
      <c r="LZ14" s="517"/>
      <c r="MA14" s="517"/>
      <c r="MB14" s="517"/>
      <c r="MC14" s="517"/>
      <c r="MD14" s="518"/>
      <c r="ME14" s="76" t="s">
        <v>694</v>
      </c>
      <c r="MF14" s="516" t="s">
        <v>695</v>
      </c>
      <c r="MG14" s="517"/>
      <c r="MH14" s="517"/>
      <c r="MI14" s="517"/>
      <c r="MJ14" s="517"/>
      <c r="MK14" s="517"/>
      <c r="ML14" s="517"/>
      <c r="MM14" s="517"/>
      <c r="MN14" s="517"/>
      <c r="MO14" s="517"/>
      <c r="MP14" s="517"/>
      <c r="MQ14" s="517"/>
      <c r="MR14" s="517"/>
      <c r="MS14" s="517"/>
      <c r="MT14" s="517"/>
      <c r="MU14" s="517"/>
      <c r="MV14" s="517"/>
      <c r="MW14" s="517"/>
      <c r="MX14" s="517"/>
      <c r="MY14" s="518"/>
      <c r="MZ14" s="516" t="s">
        <v>695</v>
      </c>
      <c r="NA14" s="517"/>
      <c r="NB14" s="517"/>
      <c r="NC14" s="517"/>
      <c r="ND14" s="517"/>
      <c r="NE14" s="517"/>
      <c r="NF14" s="517"/>
      <c r="NG14" s="517"/>
      <c r="NH14" s="517"/>
      <c r="NI14" s="517"/>
      <c r="NJ14" s="517"/>
      <c r="NK14" s="517"/>
      <c r="NL14" s="517"/>
      <c r="NM14" s="517"/>
      <c r="NN14" s="517"/>
      <c r="NO14" s="517"/>
      <c r="NP14" s="517"/>
      <c r="NQ14" s="517"/>
      <c r="NR14" s="517"/>
      <c r="NS14" s="517"/>
      <c r="NT14" s="517"/>
      <c r="NU14" s="517"/>
      <c r="NV14" s="517"/>
      <c r="NW14" s="517"/>
      <c r="NX14" s="517"/>
      <c r="NY14" s="517"/>
      <c r="NZ14" s="517"/>
      <c r="OA14" s="517"/>
      <c r="OB14" s="517"/>
      <c r="OC14" s="517"/>
      <c r="OD14" s="517"/>
      <c r="OE14" s="517"/>
      <c r="OF14" s="517"/>
      <c r="OG14" s="517"/>
      <c r="OH14" s="517"/>
      <c r="OI14" s="517"/>
      <c r="OJ14" s="517"/>
      <c r="OK14" s="517"/>
      <c r="OL14" s="517"/>
      <c r="OM14" s="517"/>
      <c r="ON14" s="517"/>
      <c r="OO14" s="517"/>
      <c r="OP14" s="517"/>
      <c r="OQ14" s="517"/>
      <c r="OR14" s="517"/>
      <c r="OS14" s="517"/>
      <c r="OT14" s="517"/>
      <c r="OU14" s="517"/>
      <c r="OV14" s="517"/>
      <c r="OW14" s="517"/>
      <c r="OX14" s="517"/>
      <c r="OY14" s="517"/>
      <c r="OZ14" s="517"/>
      <c r="PA14" s="517"/>
      <c r="PB14" s="517"/>
      <c r="PC14" s="517"/>
      <c r="PD14" s="517"/>
      <c r="PE14" s="517"/>
      <c r="PF14" s="517"/>
      <c r="PG14" s="517"/>
      <c r="PH14" s="517"/>
      <c r="PI14" s="517"/>
      <c r="PJ14" s="517"/>
      <c r="PK14" s="517"/>
      <c r="PL14" s="517"/>
      <c r="PM14" s="517"/>
      <c r="PN14" s="517"/>
      <c r="PO14" s="517"/>
      <c r="PP14" s="517"/>
      <c r="PQ14" s="517"/>
      <c r="PR14" s="517"/>
      <c r="PS14" s="517"/>
      <c r="PT14" s="518"/>
      <c r="PU14" s="516" t="s">
        <v>696</v>
      </c>
      <c r="PV14" s="517"/>
      <c r="PW14" s="517"/>
      <c r="PX14" s="517"/>
      <c r="PY14" s="517"/>
      <c r="PZ14" s="517"/>
      <c r="QA14" s="517"/>
      <c r="QB14" s="517"/>
      <c r="QC14" s="517"/>
      <c r="QD14" s="517"/>
      <c r="QE14" s="517"/>
      <c r="QF14" s="517"/>
      <c r="QG14" s="517"/>
      <c r="QH14" s="517"/>
      <c r="QI14" s="517"/>
      <c r="QJ14" s="517"/>
      <c r="QK14" s="517"/>
      <c r="QL14" s="517"/>
      <c r="QM14" s="517"/>
      <c r="QN14" s="518"/>
    </row>
    <row r="15" spans="1:542" s="3" customFormat="1" ht="30" customHeight="1">
      <c r="A15" s="72" t="s">
        <v>687</v>
      </c>
      <c r="G15" s="21"/>
      <c r="H15" s="21"/>
      <c r="I15" s="21"/>
      <c r="W15" s="516" t="s">
        <v>698</v>
      </c>
      <c r="X15" s="517"/>
      <c r="Y15" s="517"/>
      <c r="Z15" s="517"/>
      <c r="AA15" s="517"/>
      <c r="AB15" s="517"/>
      <c r="AC15" s="517"/>
      <c r="AD15" s="517"/>
      <c r="AE15" s="517"/>
      <c r="AF15" s="517"/>
      <c r="AG15" s="517"/>
      <c r="AH15" s="517"/>
      <c r="AI15" s="517"/>
      <c r="AJ15" s="517"/>
      <c r="AK15" s="517"/>
      <c r="AL15" s="517"/>
      <c r="AM15" s="517"/>
      <c r="AN15" s="517"/>
      <c r="AO15" s="517"/>
      <c r="AP15" s="517"/>
      <c r="AQ15" s="517"/>
      <c r="AR15" s="517"/>
      <c r="AS15" s="517"/>
      <c r="AT15" s="517"/>
      <c r="AU15" s="517"/>
      <c r="AV15" s="517"/>
      <c r="AW15" s="517"/>
      <c r="AX15" s="517"/>
      <c r="AY15" s="517"/>
      <c r="AZ15" s="517"/>
      <c r="BA15" s="517"/>
      <c r="BB15" s="517"/>
      <c r="BC15" s="517"/>
      <c r="BD15" s="517"/>
      <c r="BE15" s="517"/>
      <c r="BF15" s="517"/>
      <c r="BG15" s="517"/>
      <c r="BH15" s="517"/>
      <c r="BI15" s="517"/>
      <c r="BJ15" s="517"/>
      <c r="BK15" s="517"/>
      <c r="BL15" s="517"/>
      <c r="BM15" s="517"/>
      <c r="BN15" s="517"/>
      <c r="BO15" s="517"/>
      <c r="BP15" s="517"/>
      <c r="BQ15" s="517"/>
      <c r="BR15" s="517"/>
      <c r="BS15" s="517"/>
      <c r="BT15" s="517"/>
      <c r="BU15" s="517"/>
      <c r="BV15" s="517"/>
      <c r="BW15" s="517"/>
      <c r="BX15" s="517"/>
      <c r="BY15" s="517"/>
      <c r="BZ15" s="517"/>
      <c r="CA15" s="517"/>
      <c r="CB15" s="517"/>
      <c r="CC15" s="517"/>
      <c r="CD15" s="517"/>
      <c r="CE15" s="517"/>
      <c r="CF15" s="517"/>
      <c r="CG15" s="517"/>
      <c r="CH15" s="517"/>
      <c r="CI15" s="517"/>
      <c r="CJ15" s="517"/>
      <c r="CK15" s="517"/>
      <c r="CL15" s="517"/>
      <c r="CM15" s="517"/>
      <c r="CN15" s="517"/>
      <c r="CO15" s="517"/>
      <c r="CP15" s="517"/>
      <c r="CQ15" s="517"/>
      <c r="CR15" s="517"/>
      <c r="CS15" s="517"/>
      <c r="CT15" s="517"/>
      <c r="CU15" s="518"/>
      <c r="DG15" s="516" t="s">
        <v>708</v>
      </c>
      <c r="DH15" s="517"/>
      <c r="DI15" s="517"/>
      <c r="DJ15" s="517"/>
      <c r="DK15" s="517"/>
      <c r="DL15" s="517"/>
      <c r="DM15" s="517"/>
      <c r="DN15" s="517"/>
      <c r="DO15" s="517"/>
      <c r="DP15" s="517"/>
      <c r="DQ15" s="517"/>
      <c r="DR15" s="517"/>
      <c r="DS15" s="517"/>
      <c r="DT15" s="517"/>
      <c r="DU15" s="518"/>
      <c r="MK15" s="73" t="s">
        <v>729</v>
      </c>
      <c r="ML15" s="74" t="s">
        <v>767</v>
      </c>
      <c r="MM15" s="74" t="s">
        <v>767</v>
      </c>
      <c r="MN15" s="74" t="s">
        <v>767</v>
      </c>
      <c r="MO15" s="74" t="s">
        <v>767</v>
      </c>
      <c r="MP15" s="74" t="s">
        <v>767</v>
      </c>
      <c r="MQ15" s="74" t="s">
        <v>767</v>
      </c>
      <c r="MR15" s="74" t="s">
        <v>767</v>
      </c>
      <c r="MS15" s="74" t="s">
        <v>767</v>
      </c>
      <c r="MT15" s="74" t="s">
        <v>767</v>
      </c>
      <c r="MU15" s="74" t="s">
        <v>767</v>
      </c>
      <c r="MV15" s="74"/>
      <c r="MW15" s="74"/>
      <c r="MX15" s="74"/>
      <c r="MY15" s="75"/>
      <c r="NC15" s="516" t="s">
        <v>734</v>
      </c>
      <c r="ND15" s="517"/>
      <c r="NE15" s="517"/>
      <c r="NF15" s="517"/>
      <c r="NG15" s="517"/>
      <c r="NH15" s="517"/>
      <c r="NI15" s="517"/>
      <c r="NJ15" s="517"/>
      <c r="NK15" s="517"/>
      <c r="NL15" s="518"/>
      <c r="NM15" s="516" t="s">
        <v>735</v>
      </c>
      <c r="NN15" s="517"/>
      <c r="NO15" s="517"/>
      <c r="NP15" s="517"/>
      <c r="NQ15" s="517"/>
      <c r="NR15" s="517"/>
      <c r="NS15" s="517"/>
      <c r="NT15" s="517"/>
      <c r="NU15" s="517"/>
      <c r="NV15" s="517"/>
      <c r="NW15" s="518"/>
      <c r="NX15" s="516" t="s">
        <v>736</v>
      </c>
      <c r="NY15" s="517"/>
      <c r="NZ15" s="517"/>
      <c r="OA15" s="517"/>
      <c r="OB15" s="517"/>
      <c r="OC15" s="517"/>
      <c r="OD15" s="517"/>
      <c r="OE15" s="517"/>
      <c r="OF15" s="517"/>
      <c r="OG15" s="517"/>
      <c r="OH15" s="517"/>
      <c r="OI15" s="517"/>
      <c r="OJ15" s="518"/>
      <c r="ON15" s="516" t="s">
        <v>737</v>
      </c>
      <c r="OO15" s="517"/>
      <c r="OP15" s="517"/>
      <c r="OQ15" s="518"/>
      <c r="OR15" s="516" t="s">
        <v>739</v>
      </c>
      <c r="OS15" s="517"/>
      <c r="OT15" s="517"/>
      <c r="OU15" s="517"/>
      <c r="OV15" s="517"/>
      <c r="OW15" s="517"/>
      <c r="OX15" s="517"/>
      <c r="OY15" s="517"/>
      <c r="OZ15" s="517"/>
      <c r="PA15" s="518"/>
      <c r="PB15" s="516" t="s">
        <v>745</v>
      </c>
      <c r="PC15" s="517"/>
      <c r="PD15" s="517"/>
      <c r="PE15" s="517"/>
      <c r="PF15" s="517"/>
      <c r="PG15" s="517"/>
      <c r="PH15" s="517"/>
      <c r="PI15" s="517"/>
      <c r="PJ15" s="517"/>
      <c r="PK15" s="517"/>
      <c r="PL15" s="517"/>
      <c r="PM15" s="517"/>
      <c r="PN15" s="518"/>
      <c r="QG15" s="516" t="s">
        <v>754</v>
      </c>
      <c r="QH15" s="517"/>
      <c r="QI15" s="517"/>
      <c r="QJ15" s="517"/>
      <c r="QK15" s="517"/>
      <c r="QL15" s="517"/>
      <c r="QM15" s="517"/>
      <c r="QN15" s="518"/>
    </row>
    <row r="16" spans="1:542" s="3" customFormat="1" ht="45.6" customHeight="1">
      <c r="A16" s="72" t="s">
        <v>688</v>
      </c>
      <c r="G16" s="21"/>
      <c r="H16" s="21"/>
      <c r="I16" s="21"/>
      <c r="M16" s="76" t="s">
        <v>755</v>
      </c>
      <c r="U16" s="76" t="s">
        <v>756</v>
      </c>
      <c r="AA16" s="76" t="s">
        <v>699</v>
      </c>
      <c r="AB16" s="76" t="s">
        <v>699</v>
      </c>
      <c r="AF16" s="76" t="s">
        <v>700</v>
      </c>
      <c r="AG16" s="76" t="s">
        <v>701</v>
      </c>
      <c r="AR16" s="76" t="s">
        <v>801</v>
      </c>
      <c r="CG16" s="76" t="s">
        <v>800</v>
      </c>
      <c r="CR16" s="76" t="s">
        <v>702</v>
      </c>
      <c r="CS16" s="76" t="s">
        <v>703</v>
      </c>
      <c r="CT16" s="76" t="s">
        <v>704</v>
      </c>
      <c r="CU16" s="76" t="s">
        <v>705</v>
      </c>
      <c r="DB16" s="76" t="s">
        <v>802</v>
      </c>
      <c r="DF16" s="76" t="s">
        <v>706</v>
      </c>
      <c r="DP16" s="77" t="s">
        <v>707</v>
      </c>
      <c r="DU16" s="77" t="s">
        <v>709</v>
      </c>
      <c r="EA16" s="76" t="s">
        <v>710</v>
      </c>
      <c r="EG16" s="76" t="s">
        <v>711</v>
      </c>
      <c r="EI16" s="76" t="s">
        <v>712</v>
      </c>
      <c r="ER16" s="76" t="s">
        <v>713</v>
      </c>
      <c r="FB16" s="76" t="s">
        <v>714</v>
      </c>
      <c r="FO16" s="76" t="s">
        <v>715</v>
      </c>
      <c r="FP16" s="76" t="s">
        <v>716</v>
      </c>
      <c r="FR16" s="76" t="s">
        <v>717</v>
      </c>
      <c r="FS16" s="76" t="s">
        <v>717</v>
      </c>
      <c r="FU16" s="76" t="s">
        <v>718</v>
      </c>
      <c r="FV16" s="76" t="s">
        <v>718</v>
      </c>
      <c r="FX16" s="76" t="s">
        <v>719</v>
      </c>
      <c r="FY16" s="76" t="s">
        <v>719</v>
      </c>
      <c r="GA16" s="76" t="s">
        <v>720</v>
      </c>
      <c r="GB16" s="76" t="s">
        <v>720</v>
      </c>
      <c r="GC16" s="76" t="s">
        <v>720</v>
      </c>
      <c r="GD16" s="76" t="s">
        <v>717</v>
      </c>
      <c r="GE16" s="76" t="s">
        <v>717</v>
      </c>
      <c r="GF16" s="76" t="s">
        <v>717</v>
      </c>
      <c r="GG16" s="76" t="s">
        <v>718</v>
      </c>
      <c r="GH16" s="76" t="s">
        <v>718</v>
      </c>
      <c r="GI16" s="76" t="s">
        <v>718</v>
      </c>
      <c r="GJ16" s="76" t="s">
        <v>719</v>
      </c>
      <c r="GK16" s="76" t="s">
        <v>719</v>
      </c>
      <c r="GL16" s="76" t="s">
        <v>719</v>
      </c>
      <c r="GM16" s="76" t="s">
        <v>720</v>
      </c>
      <c r="GN16" s="76" t="s">
        <v>720</v>
      </c>
      <c r="GO16" s="76" t="s">
        <v>720</v>
      </c>
      <c r="GP16" s="76" t="s">
        <v>720</v>
      </c>
      <c r="HA16" s="76" t="s">
        <v>805</v>
      </c>
      <c r="JT16" s="76" t="s">
        <v>804</v>
      </c>
      <c r="JU16" s="76" t="s">
        <v>721</v>
      </c>
      <c r="JV16" s="76" t="s">
        <v>722</v>
      </c>
      <c r="JW16" s="76" t="s">
        <v>723</v>
      </c>
      <c r="JX16" s="76" t="s">
        <v>724</v>
      </c>
      <c r="JY16" s="76" t="s">
        <v>724</v>
      </c>
      <c r="JZ16" s="76" t="s">
        <v>724</v>
      </c>
      <c r="KA16" s="76" t="s">
        <v>724</v>
      </c>
      <c r="KB16" s="76" t="s">
        <v>724</v>
      </c>
      <c r="KC16" s="76" t="s">
        <v>724</v>
      </c>
      <c r="KD16" s="76" t="s">
        <v>724</v>
      </c>
      <c r="KE16" s="76" t="s">
        <v>724</v>
      </c>
      <c r="KF16" s="76" t="s">
        <v>724</v>
      </c>
      <c r="KY16" s="76" t="s">
        <v>803</v>
      </c>
      <c r="LB16" s="76" t="s">
        <v>725</v>
      </c>
      <c r="LC16" s="76" t="s">
        <v>725</v>
      </c>
      <c r="LD16" s="76" t="s">
        <v>725</v>
      </c>
      <c r="LE16" s="76" t="s">
        <v>725</v>
      </c>
      <c r="LF16" s="76" t="s">
        <v>725</v>
      </c>
      <c r="LG16" s="76" t="s">
        <v>725</v>
      </c>
      <c r="LH16" s="76" t="s">
        <v>725</v>
      </c>
      <c r="LI16" s="76" t="s">
        <v>725</v>
      </c>
      <c r="LJ16" s="76" t="s">
        <v>725</v>
      </c>
      <c r="LK16" s="76" t="s">
        <v>725</v>
      </c>
      <c r="LL16" s="76" t="s">
        <v>725</v>
      </c>
      <c r="LR16" s="76" t="s">
        <v>726</v>
      </c>
      <c r="LX16" s="76" t="s">
        <v>727</v>
      </c>
      <c r="MD16" s="76" t="s">
        <v>728</v>
      </c>
      <c r="MJ16" s="76" t="s">
        <v>730</v>
      </c>
      <c r="MT16" s="76" t="s">
        <v>766</v>
      </c>
      <c r="MY16" s="77" t="s">
        <v>731</v>
      </c>
      <c r="NA16" s="76" t="s">
        <v>786</v>
      </c>
      <c r="NB16" s="76" t="s">
        <v>786</v>
      </c>
      <c r="NL16" s="77" t="s">
        <v>740</v>
      </c>
      <c r="NW16" s="77" t="s">
        <v>741</v>
      </c>
      <c r="OJ16" s="77" t="s">
        <v>742</v>
      </c>
      <c r="OL16" s="76" t="s">
        <v>790</v>
      </c>
      <c r="OM16" s="76" t="s">
        <v>790</v>
      </c>
      <c r="OQ16" s="77" t="s">
        <v>738</v>
      </c>
      <c r="PA16" s="77" t="s">
        <v>743</v>
      </c>
      <c r="PN16" s="77" t="s">
        <v>744</v>
      </c>
      <c r="PT16" s="76" t="s">
        <v>746</v>
      </c>
      <c r="QD16" s="76" t="s">
        <v>747</v>
      </c>
      <c r="QF16" s="76" t="s">
        <v>748</v>
      </c>
    </row>
    <row r="17" spans="1:456" s="2" customFormat="1" ht="14.25">
      <c r="G17" s="22"/>
      <c r="H17" s="22"/>
      <c r="I17" s="22"/>
      <c r="BB17" s="27"/>
      <c r="CA17" s="28"/>
    </row>
    <row r="18" spans="1:456" s="5" customFormat="1" ht="14.25">
      <c r="A18" s="2"/>
      <c r="G18" s="23"/>
      <c r="H18" s="23"/>
      <c r="I18" s="2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2"/>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row>
    <row r="19" spans="1:456" ht="18" customHeight="1">
      <c r="G19" s="24"/>
      <c r="H19" s="24"/>
      <c r="I19" s="24"/>
      <c r="KG19" s="2"/>
    </row>
    <row r="20" spans="1:456">
      <c r="KG20" s="2"/>
    </row>
    <row r="21" spans="1:456">
      <c r="KG21" s="2"/>
    </row>
  </sheetData>
  <mergeCells count="15">
    <mergeCell ref="PU14:QN14"/>
    <mergeCell ref="W15:CU15"/>
    <mergeCell ref="DG15:DU15"/>
    <mergeCell ref="NC15:NL15"/>
    <mergeCell ref="NM15:NW15"/>
    <mergeCell ref="NX15:OJ15"/>
    <mergeCell ref="ON15:OQ15"/>
    <mergeCell ref="OR15:PA15"/>
    <mergeCell ref="PB15:PN15"/>
    <mergeCell ref="QG15:QN15"/>
    <mergeCell ref="V14:EI14"/>
    <mergeCell ref="EJ14:FI14"/>
    <mergeCell ref="FJ14:MD14"/>
    <mergeCell ref="MF14:MY14"/>
    <mergeCell ref="MZ14:PT14"/>
  </mergeCells>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4eb78b00-fe20-43c1-9144-a35b64c10272}" enabled="0" method="" siteId="{4eb78b00-fe20-43c1-9144-a35b64c1027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基本情報</vt:lpstr>
      <vt:lpstr>問1 【貴社の事業形態】</vt:lpstr>
      <vt:lpstr>問2【取り外し全般】</vt:lpstr>
      <vt:lpstr>問3【廃棄関係】～問5【リユース・リサイクル】</vt:lpstr>
      <vt:lpstr>問6【リパワリング】</vt:lpstr>
      <vt:lpstr>チェックシート </vt:lpstr>
      <vt:lpstr>集計シート</vt:lpstr>
      <vt:lpstr>基本情報!Print_Area</vt:lpstr>
      <vt:lpstr>'問1 【貴社の事業形態】'!Print_Area</vt:lpstr>
      <vt:lpstr>問2【取り外し全般】!Print_Area</vt:lpstr>
      <vt:lpstr>'問3【廃棄関係】～問5【リユース・リサイクル】'!Print_Area</vt:lpstr>
      <vt:lpstr>問6【リパワリング】!Print_Area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2026-07-24T01:06:03Z</dcterms:created>
  <dcterms:modified xsi:type="dcterms:W3CDTF">2026-07-24T01:46:28Z</dcterms:modified>
</cp:coreProperties>
</file>