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2EB5AD92-7810-4F6C-A708-C7A6154C23D0}" xr6:coauthVersionLast="47" xr6:coauthVersionMax="47" xr10:uidLastSave="{00000000-0000-0000-0000-000000000000}"/>
  <workbookProtection workbookAlgorithmName="SHA-512" workbookHashValue="kwLkdCG72m0VTo5IDiac6CKzkDIDps/zfsdQoGpH6is9OXiEcKNQnwTw7Tkp6sNuNVqNlg6Dc7tJ2PmMG521Qw==" workbookSaltValue="UIp6BCMMuibhTsib4jnqUQ==" workbookSpinCount="100000" lockStructure="1"/>
  <bookViews>
    <workbookView xWindow="-38510" yWindow="-11090" windowWidth="38620" windowHeight="21100" tabRatio="773" xr2:uid="{E7BC665E-56C1-4EAF-9476-E915263ACE5D}"/>
  </bookViews>
  <sheets>
    <sheet name="基本情報" sheetId="5" r:id="rId1"/>
    <sheet name="【設備関係】（問1）" sheetId="7" r:id="rId2"/>
    <sheet name="【解体・撤去関係】（問2）" sheetId="21" r:id="rId3"/>
    <sheet name="【リパワリング】（問3）" sheetId="22" r:id="rId4"/>
    <sheet name="チェックシート " sheetId="28" r:id="rId5"/>
    <sheet name="集計シート" sheetId="23" state="hidden" r:id="rId6"/>
  </sheets>
  <definedNames>
    <definedName name="_xlnm._FilterDatabase" localSheetId="4" hidden="1">'チェックシート '!$B$4:$F$37</definedName>
    <definedName name="_xlnm.Print_Area" localSheetId="3">'【リパワリング】（問3）'!$A$1:$R$52</definedName>
    <definedName name="_xlnm.Print_Area" localSheetId="2">'【解体・撤去関係】（問2）'!$A$1:$R$328</definedName>
    <definedName name="_xlnm.Print_Area" localSheetId="1">'【設備関係】（問1）'!$A$1:$R$131</definedName>
    <definedName name="_xlnm.Print_Area" localSheetId="0">基本情報!$A$1:$H$55</definedName>
    <definedName name="都道府県">#REF!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96" i="21" l="1"/>
  <c r="LK12" i="23" l="1"/>
  <c r="LL12" i="23"/>
  <c r="LM12" i="23"/>
  <c r="LN12" i="23"/>
  <c r="LO12" i="23"/>
  <c r="LP12" i="23"/>
  <c r="LQ12" i="23"/>
  <c r="LR12" i="23"/>
  <c r="LS12" i="23"/>
  <c r="LT12" i="23"/>
  <c r="LU12" i="23"/>
  <c r="LV12" i="23"/>
  <c r="LW12" i="23"/>
  <c r="LX12" i="23"/>
  <c r="LY12" i="23"/>
  <c r="LZ12" i="23"/>
  <c r="MA12" i="23"/>
  <c r="MB12" i="23"/>
  <c r="MC12" i="23"/>
  <c r="MD12" i="23"/>
  <c r="ME12" i="23"/>
  <c r="MF12" i="23"/>
  <c r="MG12" i="23"/>
  <c r="MH12" i="23"/>
  <c r="MI12" i="23"/>
  <c r="MJ12" i="23"/>
  <c r="MK12" i="23"/>
  <c r="ML12" i="23"/>
  <c r="MM12" i="23"/>
  <c r="MN12" i="23"/>
  <c r="MO12" i="23"/>
  <c r="MP12" i="23"/>
  <c r="MQ12" i="23"/>
  <c r="MR12" i="23"/>
  <c r="MV12" i="23"/>
  <c r="MW12" i="23"/>
  <c r="MX12" i="23"/>
  <c r="MY12" i="23"/>
  <c r="MZ12" i="23"/>
  <c r="NA12" i="23"/>
  <c r="NB12" i="23"/>
  <c r="NC12" i="23"/>
  <c r="ND12" i="23"/>
  <c r="NE12" i="23"/>
  <c r="NF12" i="23"/>
  <c r="NG12" i="23"/>
  <c r="NH12" i="23"/>
  <c r="NI12" i="23"/>
  <c r="NJ12" i="23"/>
  <c r="NK12" i="23"/>
  <c r="NL12" i="23"/>
  <c r="NM12" i="23"/>
  <c r="NN12" i="23"/>
  <c r="NO12" i="23"/>
  <c r="NP12" i="23"/>
  <c r="NQ12" i="23"/>
  <c r="NR12" i="23"/>
  <c r="NS12" i="23"/>
  <c r="NT12" i="23"/>
  <c r="NU12" i="23"/>
  <c r="NV12" i="23"/>
  <c r="V20" i="22"/>
  <c r="S20" i="22" s="1"/>
  <c r="V281" i="21"/>
  <c r="V272" i="21" a="1"/>
  <c r="V272" i="21" s="1"/>
  <c r="V271" i="21"/>
  <c r="BW7" i="23"/>
  <c r="BU7" i="23"/>
  <c r="BS7" i="23"/>
  <c r="BQ7" i="23"/>
  <c r="BO7" i="23"/>
  <c r="BV7" i="23"/>
  <c r="BW13" i="23" s="1"/>
  <c r="V240" i="21"/>
  <c r="S240" i="21" s="1"/>
  <c r="BT7" i="23"/>
  <c r="BU13" i="23" s="1"/>
  <c r="V222" i="21"/>
  <c r="S222" i="21" s="1"/>
  <c r="V204" i="21"/>
  <c r="S204" i="21" s="1"/>
  <c r="V186" i="21"/>
  <c r="S186" i="21" s="1"/>
  <c r="BR7" i="23"/>
  <c r="BS13" i="23" s="1"/>
  <c r="BP7" i="23"/>
  <c r="BQ13" i="23" s="1"/>
  <c r="BN7" i="23"/>
  <c r="BO13" i="23" s="1"/>
  <c r="V114" i="7"/>
  <c r="S114" i="7" s="1"/>
  <c r="V113" i="7"/>
  <c r="S113" i="7" s="1"/>
  <c r="V103" i="7"/>
  <c r="V102" i="7"/>
  <c r="V429" i="21"/>
  <c r="V413" i="21"/>
  <c r="QQ9" i="23"/>
  <c r="PA7" i="23"/>
  <c r="PA9" i="23" s="1"/>
  <c r="PC7" i="23"/>
  <c r="PC9" i="23" s="1"/>
  <c r="PE7" i="23"/>
  <c r="PE9" i="23" s="1"/>
  <c r="PG7" i="23"/>
  <c r="PG9" i="23" s="1"/>
  <c r="PI7" i="23"/>
  <c r="PI9" i="23" s="1"/>
  <c r="PK7" i="23"/>
  <c r="PK9" i="23" s="1"/>
  <c r="PM7" i="23"/>
  <c r="PM9" i="23" s="1"/>
  <c r="PO7" i="23"/>
  <c r="PO9" i="23" s="1"/>
  <c r="PQ7" i="23"/>
  <c r="PQ9" i="23" s="1"/>
  <c r="PS7" i="23"/>
  <c r="PS9" i="23" s="1"/>
  <c r="PU7" i="23"/>
  <c r="PU9" i="23" s="1"/>
  <c r="PW7" i="23"/>
  <c r="PW9" i="23" s="1"/>
  <c r="PY7" i="23"/>
  <c r="PY9" i="23" s="1"/>
  <c r="QA7" i="23"/>
  <c r="QA9" i="23" s="1"/>
  <c r="QC7" i="23"/>
  <c r="QC9" i="23" s="1"/>
  <c r="QE7" i="23"/>
  <c r="QE9" i="23" s="1"/>
  <c r="QG7" i="23"/>
  <c r="QG9" i="23" s="1"/>
  <c r="QI7" i="23"/>
  <c r="QI9" i="23" s="1"/>
  <c r="QK7" i="23"/>
  <c r="QK9" i="23" s="1"/>
  <c r="QM7" i="23"/>
  <c r="QM9" i="23" s="1"/>
  <c r="QO7" i="23"/>
  <c r="QO9" i="23" s="1"/>
  <c r="QQ7" i="23"/>
  <c r="QS7" i="23"/>
  <c r="QS9" i="23" s="1"/>
  <c r="QU7" i="23"/>
  <c r="QU9" i="23" s="1"/>
  <c r="QW7" i="23"/>
  <c r="QW9" i="23" s="1"/>
  <c r="QY7" i="23"/>
  <c r="QY9" i="23" s="1"/>
  <c r="RA7" i="23"/>
  <c r="RA9" i="23" s="1"/>
  <c r="RC7" i="23"/>
  <c r="RC9" i="23" s="1"/>
  <c r="RE7" i="23"/>
  <c r="RE9" i="23" s="1"/>
  <c r="RG7" i="23"/>
  <c r="RG9" i="23" s="1"/>
  <c r="RI7" i="23"/>
  <c r="RI9" i="23" s="1"/>
  <c r="RK7" i="23"/>
  <c r="RK9" i="23" s="1"/>
  <c r="RM7" i="23"/>
  <c r="RM9" i="23" s="1"/>
  <c r="RO7" i="23"/>
  <c r="RO9" i="23" s="1"/>
  <c r="RQ7" i="23"/>
  <c r="RQ9" i="23" s="1"/>
  <c r="RS7" i="23"/>
  <c r="RS9" i="23" s="1"/>
  <c r="RU7" i="23"/>
  <c r="RU9" i="23" s="1"/>
  <c r="RW7" i="23"/>
  <c r="RW9" i="23" s="1"/>
  <c r="RY7" i="23"/>
  <c r="RY9" i="23" s="1"/>
  <c r="SA7" i="23"/>
  <c r="SA9" i="23" s="1"/>
  <c r="SC7" i="23"/>
  <c r="SC9" i="23" s="1"/>
  <c r="SE7" i="23"/>
  <c r="SE9" i="23" s="1"/>
  <c r="SG7" i="23"/>
  <c r="SG9" i="23" s="1"/>
  <c r="SI7" i="23"/>
  <c r="SI9" i="23" s="1"/>
  <c r="SK7" i="23"/>
  <c r="SK9" i="23" s="1"/>
  <c r="V52" i="21"/>
  <c r="E15" i="28" l="1"/>
  <c r="V54" i="7"/>
  <c r="V42" i="7"/>
  <c r="V29" i="7"/>
  <c r="AG7" i="23" l="1"/>
  <c r="X7" i="23"/>
  <c r="O7" i="23"/>
  <c r="O9" i="23" s="1"/>
  <c r="E48" i="28" l="1"/>
  <c r="V417" i="21"/>
  <c r="S417" i="21" s="1"/>
  <c r="V399" i="21"/>
  <c r="S399" i="21" s="1"/>
  <c r="V394" i="21"/>
  <c r="S394" i="21" s="1"/>
  <c r="V403" i="21"/>
  <c r="S403" i="21" s="1"/>
  <c r="V332" i="21"/>
  <c r="S332" i="21" s="1"/>
  <c r="S54" i="7"/>
  <c r="S42" i="7"/>
  <c r="S29" i="7"/>
  <c r="S103" i="7"/>
  <c r="S102" i="7"/>
  <c r="S13" i="22"/>
  <c r="M32" i="5"/>
  <c r="I32" i="5" s="1"/>
  <c r="M23" i="5"/>
  <c r="I23" i="5" s="1"/>
  <c r="T99" i="7"/>
  <c r="V368" i="21"/>
  <c r="S368" i="21" s="1"/>
  <c r="V353" i="21"/>
  <c r="S353" i="21" s="1"/>
  <c r="V338" i="21"/>
  <c r="S338" i="21" s="1"/>
  <c r="V324" i="21"/>
  <c r="S324" i="21" s="1"/>
  <c r="V320" i="21"/>
  <c r="S320" i="21" s="1"/>
  <c r="V308" i="21"/>
  <c r="S308" i="21" s="1"/>
  <c r="V316" i="21"/>
  <c r="S316" i="21" s="1"/>
  <c r="E36" i="28" s="1"/>
  <c r="V209" i="21"/>
  <c r="S209" i="21" s="1"/>
  <c r="T255" i="21"/>
  <c r="T237" i="21"/>
  <c r="V191" i="21"/>
  <c r="S191" i="21" s="1"/>
  <c r="V183" i="21"/>
  <c r="S183" i="21" s="1"/>
  <c r="T219" i="21"/>
  <c r="T201" i="21"/>
  <c r="T183" i="21"/>
  <c r="T95" i="21"/>
  <c r="T67" i="21"/>
  <c r="NU7" i="23"/>
  <c r="NV13" i="23" s="1"/>
  <c r="NT7" i="23"/>
  <c r="NS7" i="23"/>
  <c r="NR7" i="23"/>
  <c r="NQ7" i="23"/>
  <c r="NI7" i="23"/>
  <c r="NJ13" i="23" s="1"/>
  <c r="NH7" i="23"/>
  <c r="NG7" i="23"/>
  <c r="NF7" i="23"/>
  <c r="MU7" i="23"/>
  <c r="MT7" i="23"/>
  <c r="MU13" i="23" s="1"/>
  <c r="LJ7" i="23"/>
  <c r="LI7" i="23"/>
  <c r="LC7" i="23"/>
  <c r="V91" i="7"/>
  <c r="S91" i="7" s="1"/>
  <c r="E13" i="28" s="1"/>
  <c r="LB7" i="23"/>
  <c r="LA7" i="23"/>
  <c r="LB13" i="23" s="1"/>
  <c r="KZ7" i="23"/>
  <c r="KY7" i="23"/>
  <c r="KX7" i="23"/>
  <c r="KW7" i="23"/>
  <c r="KV7" i="23"/>
  <c r="V53" i="7"/>
  <c r="S53" i="7" s="1"/>
  <c r="V41" i="7"/>
  <c r="S41" i="7" s="1"/>
  <c r="V44" i="7"/>
  <c r="S44" i="7" s="1"/>
  <c r="V28" i="7"/>
  <c r="S28" i="7" s="1"/>
  <c r="JN7" i="23"/>
  <c r="W25" i="7"/>
  <c r="V25" i="7"/>
  <c r="S26" i="7" s="1"/>
  <c r="JH7" i="23"/>
  <c r="JB7" i="23"/>
  <c r="IV7" i="23"/>
  <c r="IP7" i="23"/>
  <c r="K25" i="5"/>
  <c r="K23" i="5"/>
  <c r="K32" i="5"/>
  <c r="M27" i="5"/>
  <c r="I27" i="5" s="1"/>
  <c r="M19" i="5"/>
  <c r="I19" i="5" s="1"/>
  <c r="CO7" i="23"/>
  <c r="AX7" i="23"/>
  <c r="AY7" i="23"/>
  <c r="AY9" i="23" s="1"/>
  <c r="AZ7" i="23"/>
  <c r="AZ9" i="23" s="1"/>
  <c r="BA7" i="23"/>
  <c r="BA9" i="23" s="1"/>
  <c r="BB7" i="23"/>
  <c r="BB9" i="23" s="1"/>
  <c r="BC7" i="23"/>
  <c r="BC9" i="23" s="1"/>
  <c r="BD7" i="23"/>
  <c r="BE13" i="23" s="1"/>
  <c r="BE7" i="23"/>
  <c r="BF7" i="23"/>
  <c r="BG13" i="23" s="1"/>
  <c r="BG7" i="23"/>
  <c r="BH7" i="23"/>
  <c r="BI13" i="23" s="1"/>
  <c r="BI7" i="23"/>
  <c r="BJ7" i="23"/>
  <c r="BK13" i="23" s="1"/>
  <c r="BK7" i="23"/>
  <c r="BL7" i="23"/>
  <c r="BM13" i="23" s="1"/>
  <c r="BM7" i="23"/>
  <c r="AF7" i="23"/>
  <c r="W7" i="23"/>
  <c r="N7" i="23"/>
  <c r="N9" i="23" s="1"/>
  <c r="M7" i="23"/>
  <c r="M9" i="23" s="1"/>
  <c r="B7" i="23"/>
  <c r="B9" i="23" s="1"/>
  <c r="C7" i="23"/>
  <c r="C9" i="23" s="1"/>
  <c r="D7" i="23"/>
  <c r="D9" i="23" s="1"/>
  <c r="E7" i="23"/>
  <c r="E9" i="23" s="1"/>
  <c r="F7" i="23"/>
  <c r="F9" i="23" s="1"/>
  <c r="G7" i="23"/>
  <c r="G9" i="23" s="1"/>
  <c r="H7" i="23"/>
  <c r="I7" i="23"/>
  <c r="J13" i="23" s="1"/>
  <c r="J9" i="23" s="1"/>
  <c r="J7" i="23"/>
  <c r="T387" i="21"/>
  <c r="T331" i="21"/>
  <c r="T385" i="21"/>
  <c r="T389" i="21"/>
  <c r="T388" i="21"/>
  <c r="T330" i="21"/>
  <c r="T333" i="21"/>
  <c r="T334" i="21"/>
  <c r="AX9" i="23" l="1"/>
  <c r="BV12" i="23"/>
  <c r="BV9" i="23" s="1"/>
  <c r="BW12" i="23"/>
  <c r="BW9" i="23" s="1"/>
  <c r="BO12" i="23"/>
  <c r="BO9" i="23" s="1"/>
  <c r="BN12" i="23"/>
  <c r="BN9" i="23" s="1"/>
  <c r="BP12" i="23"/>
  <c r="BP9" i="23" s="1"/>
  <c r="BQ12" i="23"/>
  <c r="BQ9" i="23" s="1"/>
  <c r="BT12" i="23"/>
  <c r="BT9" i="23" s="1"/>
  <c r="BR12" i="23"/>
  <c r="BR9" i="23" s="1"/>
  <c r="BS12" i="23"/>
  <c r="BS9" i="23" s="1"/>
  <c r="BU12" i="23"/>
  <c r="BU9" i="23" s="1"/>
  <c r="D48" i="28"/>
  <c r="SF7" i="23"/>
  <c r="SF9" i="23" s="1"/>
  <c r="D13" i="28"/>
  <c r="PP7" i="23"/>
  <c r="PP9" i="23" s="1"/>
  <c r="D36" i="28"/>
  <c r="RH7" i="23"/>
  <c r="RH9" i="23" s="1"/>
  <c r="E37" i="28"/>
  <c r="BF12" i="23"/>
  <c r="BF9" i="23" s="1"/>
  <c r="BG12" i="23"/>
  <c r="BG9" i="23" s="1"/>
  <c r="BH12" i="23"/>
  <c r="BH9" i="23" s="1"/>
  <c r="BL12" i="23"/>
  <c r="BL9" i="23" s="1"/>
  <c r="BI12" i="23"/>
  <c r="BI9" i="23" s="1"/>
  <c r="BJ12" i="23"/>
  <c r="BJ9" i="23" s="1"/>
  <c r="BK12" i="23"/>
  <c r="BK9" i="23" s="1"/>
  <c r="BM12" i="23"/>
  <c r="BM9" i="23" s="1"/>
  <c r="BE12" i="23"/>
  <c r="BE9" i="23" s="1"/>
  <c r="BD12" i="23"/>
  <c r="BD9" i="23" s="1"/>
  <c r="H13" i="23"/>
  <c r="H9" i="23" s="1"/>
  <c r="I13" i="23"/>
  <c r="I9" i="23" s="1"/>
  <c r="E43" i="28"/>
  <c r="E14" i="28"/>
  <c r="D14" i="28" l="1"/>
  <c r="PR7" i="23"/>
  <c r="PR9" i="23" s="1"/>
  <c r="D43" i="28"/>
  <c r="RV7" i="23"/>
  <c r="RV9" i="23" s="1"/>
  <c r="D37" i="28"/>
  <c r="RJ7" i="23"/>
  <c r="RJ9" i="23" s="1"/>
  <c r="V255" i="21"/>
  <c r="S255" i="21" s="1"/>
  <c r="V14" i="21"/>
  <c r="S14" i="21" s="1"/>
  <c r="T399" i="21"/>
  <c r="T440" i="21"/>
  <c r="T429" i="21"/>
  <c r="T413" i="21"/>
  <c r="V298" i="21"/>
  <c r="S298" i="21" s="1"/>
  <c r="E35" i="28" s="1"/>
  <c r="V294" i="21"/>
  <c r="S294" i="21" s="1"/>
  <c r="V290" i="21"/>
  <c r="S290" i="21" s="1"/>
  <c r="V286" i="21"/>
  <c r="S286" i="21" s="1"/>
  <c r="S272" i="21"/>
  <c r="V264" i="21"/>
  <c r="S264" i="21" s="1"/>
  <c r="E31" i="28" s="1"/>
  <c r="S271" i="21"/>
  <c r="V168" i="21"/>
  <c r="S168" i="21" s="1"/>
  <c r="V51" i="22"/>
  <c r="S51" i="22" s="1"/>
  <c r="V50" i="22"/>
  <c r="S50" i="22" s="1"/>
  <c r="V49" i="22"/>
  <c r="S49" i="22" s="1"/>
  <c r="V48" i="22"/>
  <c r="S48" i="22" s="1"/>
  <c r="E51" i="28" s="1"/>
  <c r="D51" i="28" s="1"/>
  <c r="T45" i="22"/>
  <c r="U61" i="21"/>
  <c r="U63" i="21"/>
  <c r="T63" i="21"/>
  <c r="T61" i="21"/>
  <c r="U59" i="21"/>
  <c r="T59" i="21"/>
  <c r="U57" i="21"/>
  <c r="T57" i="21"/>
  <c r="S52" i="21"/>
  <c r="T50" i="21"/>
  <c r="T48" i="21"/>
  <c r="T46" i="21"/>
  <c r="T44" i="21"/>
  <c r="V52" i="7"/>
  <c r="S52" i="7" s="1"/>
  <c r="V40" i="7"/>
  <c r="S40" i="7" s="1"/>
  <c r="V43" i="7"/>
  <c r="S43" i="7" s="1"/>
  <c r="V24" i="7"/>
  <c r="S24" i="7" s="1"/>
  <c r="E7" i="28" s="1"/>
  <c r="W24" i="7"/>
  <c r="V143" i="21"/>
  <c r="S143" i="21" s="1"/>
  <c r="V118" i="21"/>
  <c r="S118" i="21" s="1"/>
  <c r="V116" i="21"/>
  <c r="S116" i="21" s="1"/>
  <c r="V108" i="21"/>
  <c r="S108" i="21" s="1"/>
  <c r="E23" i="28" s="1"/>
  <c r="T103" i="21"/>
  <c r="T100" i="21"/>
  <c r="T101" i="21"/>
  <c r="M11" i="5"/>
  <c r="I11" i="5" s="1"/>
  <c r="V440" i="21"/>
  <c r="S440" i="21" s="1"/>
  <c r="V438" i="21"/>
  <c r="S438" i="21" s="1"/>
  <c r="S429" i="21"/>
  <c r="E45" i="28" s="1"/>
  <c r="S413" i="21"/>
  <c r="E44" i="28" s="1"/>
  <c r="V380" i="21"/>
  <c r="S380" i="21" s="1"/>
  <c r="E41" i="28" s="1"/>
  <c r="V364" i="21"/>
  <c r="S364" i="21" s="1"/>
  <c r="E40" i="28" s="1"/>
  <c r="V349" i="21"/>
  <c r="S349" i="21" s="1"/>
  <c r="E39" i="28" s="1"/>
  <c r="V329" i="21"/>
  <c r="S329" i="21" s="1"/>
  <c r="E38" i="28" s="1"/>
  <c r="S281" i="21"/>
  <c r="V245" i="21"/>
  <c r="S245" i="21" s="1"/>
  <c r="V237" i="21"/>
  <c r="S237" i="21" s="1"/>
  <c r="V227" i="21"/>
  <c r="S227" i="21" s="1"/>
  <c r="V219" i="21"/>
  <c r="S219" i="21" s="1"/>
  <c r="E28" i="28" s="1"/>
  <c r="V201" i="21"/>
  <c r="S201" i="21" s="1"/>
  <c r="E27" i="28" s="1"/>
  <c r="V173" i="21"/>
  <c r="S173" i="21" s="1"/>
  <c r="V171" i="21"/>
  <c r="S171" i="21" s="1"/>
  <c r="V170" i="21"/>
  <c r="S170" i="21" s="1"/>
  <c r="V145" i="21"/>
  <c r="S145" i="21" s="1"/>
  <c r="V90" i="21"/>
  <c r="S90" i="21" s="1"/>
  <c r="V89" i="21"/>
  <c r="S89" i="21" s="1"/>
  <c r="V74" i="21"/>
  <c r="S74" i="21" s="1"/>
  <c r="V73" i="21"/>
  <c r="S73" i="21" s="1"/>
  <c r="V65" i="21"/>
  <c r="S65" i="21" s="1"/>
  <c r="V63" i="21"/>
  <c r="S63" i="21" s="1"/>
  <c r="V61" i="21"/>
  <c r="S61" i="21" s="1"/>
  <c r="V59" i="21"/>
  <c r="S59" i="21" s="1"/>
  <c r="V57" i="21"/>
  <c r="S57" i="21" s="1"/>
  <c r="V50" i="21"/>
  <c r="S50" i="21" s="1"/>
  <c r="V48" i="21"/>
  <c r="S48" i="21" s="1"/>
  <c r="V46" i="21"/>
  <c r="S46" i="21" s="1"/>
  <c r="V44" i="21"/>
  <c r="S44" i="21" s="1"/>
  <c r="V32" i="21"/>
  <c r="S32" i="21" s="1"/>
  <c r="V28" i="21"/>
  <c r="S28" i="21" s="1"/>
  <c r="V19" i="21"/>
  <c r="S19" i="21" s="1"/>
  <c r="V10" i="21"/>
  <c r="S10" i="21" s="1"/>
  <c r="E30" i="28" l="1"/>
  <c r="D30" i="28" s="1"/>
  <c r="D28" i="28"/>
  <c r="QR7" i="23"/>
  <c r="QR9" i="23" s="1"/>
  <c r="D27" i="28"/>
  <c r="QP7" i="23"/>
  <c r="QP9" i="23" s="1"/>
  <c r="D7" i="28"/>
  <c r="PD7" i="23"/>
  <c r="PD9" i="23" s="1"/>
  <c r="D23" i="28"/>
  <c r="QH7" i="23"/>
  <c r="QH9" i="23" s="1"/>
  <c r="D45" i="28"/>
  <c r="RZ7" i="23"/>
  <c r="RZ9" i="23" s="1"/>
  <c r="D44" i="28"/>
  <c r="RX7" i="23"/>
  <c r="RX9" i="23" s="1"/>
  <c r="D38" i="28"/>
  <c r="RL7" i="23"/>
  <c r="RL9" i="23" s="1"/>
  <c r="D39" i="28"/>
  <c r="RN7" i="23"/>
  <c r="RN9" i="23" s="1"/>
  <c r="D40" i="28"/>
  <c r="RP7" i="23"/>
  <c r="RP9" i="23" s="1"/>
  <c r="D41" i="28"/>
  <c r="RR7" i="23"/>
  <c r="RR9" i="23" s="1"/>
  <c r="D35" i="28"/>
  <c r="RF7" i="23"/>
  <c r="RF9" i="23" s="1"/>
  <c r="D31" i="28"/>
  <c r="QX7" i="23"/>
  <c r="QX9" i="23" s="1"/>
  <c r="E22" i="28"/>
  <c r="E29" i="28"/>
  <c r="E34" i="28"/>
  <c r="E21" i="28"/>
  <c r="E24" i="28"/>
  <c r="E19" i="28"/>
  <c r="E33" i="28"/>
  <c r="E25" i="28"/>
  <c r="E26" i="28"/>
  <c r="E32" i="28"/>
  <c r="E20" i="28"/>
  <c r="E18" i="28"/>
  <c r="V434" i="21"/>
  <c r="S434" i="21" s="1"/>
  <c r="E46" i="28" s="1"/>
  <c r="V384" i="21"/>
  <c r="S384" i="21" s="1"/>
  <c r="E42" i="28" s="1"/>
  <c r="V7" i="21"/>
  <c r="S7" i="21" s="1"/>
  <c r="E17" i="28" s="1"/>
  <c r="T157" i="21"/>
  <c r="T141" i="21"/>
  <c r="T114" i="21"/>
  <c r="QV7" i="23" l="1"/>
  <c r="QV9" i="23" s="1"/>
  <c r="D26" i="28"/>
  <c r="QN7" i="23"/>
  <c r="QN9" i="23" s="1"/>
  <c r="D21" i="28"/>
  <c r="QD7" i="23"/>
  <c r="QD9" i="23" s="1"/>
  <c r="D25" i="28"/>
  <c r="QL7" i="23"/>
  <c r="QL9" i="23" s="1"/>
  <c r="D46" i="28"/>
  <c r="SB7" i="23"/>
  <c r="SB9" i="23" s="1"/>
  <c r="D22" i="28"/>
  <c r="QF7" i="23"/>
  <c r="QF9" i="23" s="1"/>
  <c r="D17" i="28"/>
  <c r="PV7" i="23"/>
  <c r="PV9" i="23" s="1"/>
  <c r="D20" i="28"/>
  <c r="QB7" i="23"/>
  <c r="QB9" i="23" s="1"/>
  <c r="D29" i="28"/>
  <c r="QT7" i="23"/>
  <c r="QT9" i="23" s="1"/>
  <c r="D24" i="28"/>
  <c r="QJ7" i="23"/>
  <c r="QJ9" i="23" s="1"/>
  <c r="D42" i="28"/>
  <c r="RT7" i="23"/>
  <c r="RT9" i="23" s="1"/>
  <c r="D33" i="28"/>
  <c r="RB7" i="23"/>
  <c r="RB9" i="23" s="1"/>
  <c r="D34" i="28"/>
  <c r="RD7" i="23"/>
  <c r="RD9" i="23" s="1"/>
  <c r="D18" i="28"/>
  <c r="PX7" i="23"/>
  <c r="PX9" i="23" s="1"/>
  <c r="D32" i="28"/>
  <c r="QZ7" i="23"/>
  <c r="QZ9" i="23" s="1"/>
  <c r="D19" i="28"/>
  <c r="PZ7" i="23"/>
  <c r="PZ9" i="23" s="1"/>
  <c r="V43" i="22"/>
  <c r="S43" i="22" s="1"/>
  <c r="V37" i="22"/>
  <c r="S37" i="22" s="1"/>
  <c r="E50" i="28" s="1"/>
  <c r="V29" i="22"/>
  <c r="S29" i="22" s="1"/>
  <c r="V19" i="22"/>
  <c r="S19" i="22" s="1"/>
  <c r="E49" i="28" s="1"/>
  <c r="V13" i="22"/>
  <c r="V8" i="22"/>
  <c r="S8" i="22" s="1"/>
  <c r="V6" i="22"/>
  <c r="S6" i="22" s="1"/>
  <c r="T10" i="21"/>
  <c r="T87" i="7"/>
  <c r="T12" i="21"/>
  <c r="V129" i="7"/>
  <c r="S129" i="7" s="1"/>
  <c r="V122" i="7"/>
  <c r="S122" i="7" s="1"/>
  <c r="E16" i="28" s="1"/>
  <c r="D16" i="28" s="1"/>
  <c r="V87" i="7"/>
  <c r="S87" i="7" s="1"/>
  <c r="V79" i="7"/>
  <c r="S79" i="7" s="1"/>
  <c r="V72" i="7"/>
  <c r="S72" i="7" s="1"/>
  <c r="E11" i="28" s="1"/>
  <c r="V55" i="7"/>
  <c r="S55" i="7" s="1"/>
  <c r="V56" i="7"/>
  <c r="S56" i="7" s="1"/>
  <c r="V62" i="7"/>
  <c r="S62" i="7" s="1"/>
  <c r="V61" i="7"/>
  <c r="S61" i="7" s="1"/>
  <c r="V58" i="7"/>
  <c r="S58" i="7" s="1"/>
  <c r="V57" i="7"/>
  <c r="S57" i="7" s="1"/>
  <c r="V63" i="7"/>
  <c r="S63" i="7" s="1"/>
  <c r="V51" i="7"/>
  <c r="S51" i="7" s="1"/>
  <c r="V50" i="7"/>
  <c r="S50" i="7" s="1"/>
  <c r="V49" i="7"/>
  <c r="S49" i="7" s="1"/>
  <c r="V46" i="7"/>
  <c r="S46" i="7" s="1"/>
  <c r="V45" i="7"/>
  <c r="S45" i="7" s="1"/>
  <c r="V39" i="7"/>
  <c r="S39" i="7" s="1"/>
  <c r="V37" i="7"/>
  <c r="S37" i="7" s="1"/>
  <c r="V33" i="7"/>
  <c r="S33" i="7" s="1"/>
  <c r="V36" i="7"/>
  <c r="S36" i="7" s="1"/>
  <c r="V32" i="7"/>
  <c r="S32" i="7" s="1"/>
  <c r="V31" i="7"/>
  <c r="S31" i="7" s="1"/>
  <c r="V30" i="7"/>
  <c r="S30" i="7" s="1"/>
  <c r="V6" i="7"/>
  <c r="S6" i="7" s="1"/>
  <c r="E6" i="28" s="1"/>
  <c r="M15" i="5"/>
  <c r="I15" i="5" s="1"/>
  <c r="M13" i="5"/>
  <c r="I13" i="5" s="1"/>
  <c r="M9" i="5"/>
  <c r="I9" i="5" s="1"/>
  <c r="M7" i="5"/>
  <c r="I7" i="5" s="1"/>
  <c r="E47" i="28" l="1"/>
  <c r="D50" i="28"/>
  <c r="SJ7" i="23"/>
  <c r="SJ9" i="23" s="1"/>
  <c r="D49" i="28"/>
  <c r="SH7" i="23"/>
  <c r="SH9" i="23" s="1"/>
  <c r="D47" i="28"/>
  <c r="SD7" i="23"/>
  <c r="SD9" i="23" s="1"/>
  <c r="D11" i="28"/>
  <c r="PL7" i="23"/>
  <c r="PL9" i="23" s="1"/>
  <c r="D6" i="28"/>
  <c r="PB7" i="23"/>
  <c r="PB9" i="23" s="1"/>
  <c r="E5" i="28"/>
  <c r="E12" i="28"/>
  <c r="E8" i="28"/>
  <c r="E10" i="28"/>
  <c r="E9" i="28"/>
  <c r="OB7" i="23"/>
  <c r="OA7" i="23"/>
  <c r="OB13" i="23" s="1"/>
  <c r="NX7" i="23"/>
  <c r="NY7" i="23"/>
  <c r="NZ7" i="23"/>
  <c r="NW7" i="23"/>
  <c r="NV7" i="23"/>
  <c r="NO7" i="23"/>
  <c r="NP7" i="23"/>
  <c r="NL7" i="23"/>
  <c r="NM7" i="23"/>
  <c r="NN7" i="23"/>
  <c r="NK7" i="23"/>
  <c r="NE7" i="23"/>
  <c r="ND7" i="23"/>
  <c r="NC7" i="23"/>
  <c r="NB7" i="23"/>
  <c r="NA7" i="23"/>
  <c r="NJ7" i="23"/>
  <c r="MZ7" i="23"/>
  <c r="MY7" i="23"/>
  <c r="MZ13" i="23" s="1"/>
  <c r="MX7" i="23"/>
  <c r="MW7" i="23"/>
  <c r="MV7" i="23"/>
  <c r="MS7" i="23"/>
  <c r="KU7" i="23"/>
  <c r="JM7" i="23"/>
  <c r="JN13" i="23" s="1"/>
  <c r="JG7" i="23"/>
  <c r="JA7" i="23"/>
  <c r="JB13" i="23" s="1"/>
  <c r="IU7" i="23"/>
  <c r="IV13" i="23" s="1"/>
  <c r="IO7" i="23"/>
  <c r="IP13" i="23" s="1"/>
  <c r="IE7" i="23"/>
  <c r="GV7" i="23"/>
  <c r="FM7" i="23"/>
  <c r="FL7" i="23"/>
  <c r="FK7" i="23"/>
  <c r="FJ7" i="23"/>
  <c r="FI7" i="23"/>
  <c r="FH7" i="23"/>
  <c r="FG7" i="23"/>
  <c r="FF7" i="23"/>
  <c r="FE7" i="23"/>
  <c r="FD7" i="23"/>
  <c r="DA7" i="23"/>
  <c r="CZ7" i="23"/>
  <c r="CY7" i="23"/>
  <c r="CX7" i="23"/>
  <c r="CW7" i="23"/>
  <c r="CV7" i="23"/>
  <c r="CU7" i="23"/>
  <c r="CT7" i="23"/>
  <c r="CS7" i="23"/>
  <c r="CR7" i="23"/>
  <c r="CQ7" i="23"/>
  <c r="CP7" i="23"/>
  <c r="DB7" i="23"/>
  <c r="D5" i="28" l="1"/>
  <c r="OZ7" i="23"/>
  <c r="OZ9" i="23" s="1"/>
  <c r="CW13" i="23"/>
  <c r="DJ13" i="23"/>
  <c r="CX13" i="23"/>
  <c r="DI13" i="23"/>
  <c r="DK13" i="23"/>
  <c r="CR13" i="23"/>
  <c r="DE13" i="23"/>
  <c r="DD13" i="23"/>
  <c r="DC13" i="23"/>
  <c r="CQ13" i="23"/>
  <c r="DN13" i="23"/>
  <c r="DM13" i="23"/>
  <c r="DB13" i="23"/>
  <c r="DL13" i="23"/>
  <c r="DA13" i="23"/>
  <c r="CZ13" i="23"/>
  <c r="DF13" i="23"/>
  <c r="DG13" i="23"/>
  <c r="DH13" i="23"/>
  <c r="CU13" i="23"/>
  <c r="CT13" i="23"/>
  <c r="D9" i="28"/>
  <c r="PH7" i="23"/>
  <c r="PH9" i="23" s="1"/>
  <c r="D8" i="28"/>
  <c r="PF7" i="23"/>
  <c r="PF9" i="23" s="1"/>
  <c r="D15" i="28"/>
  <c r="PT7" i="23"/>
  <c r="PT9" i="23" s="1"/>
  <c r="D10" i="28"/>
  <c r="PJ7" i="23"/>
  <c r="PJ9" i="23" s="1"/>
  <c r="D12" i="28"/>
  <c r="PN7" i="23"/>
  <c r="PN9" i="23" s="1"/>
  <c r="MT13" i="23"/>
  <c r="OY7" i="23"/>
  <c r="OX7" i="23"/>
  <c r="OW7" i="23"/>
  <c r="OV7" i="23"/>
  <c r="OU7" i="23"/>
  <c r="OT7" i="23"/>
  <c r="OS7" i="23"/>
  <c r="OR7" i="23"/>
  <c r="OQ7" i="23"/>
  <c r="OP7" i="23"/>
  <c r="OO7" i="23"/>
  <c r="ON7" i="23"/>
  <c r="OM7" i="23"/>
  <c r="OM9" i="23" s="1"/>
  <c r="OL7" i="23"/>
  <c r="OL9" i="23" s="1"/>
  <c r="OK7" i="23"/>
  <c r="OK9" i="23" s="1"/>
  <c r="OJ7" i="23"/>
  <c r="OJ9" i="23" s="1"/>
  <c r="OI7" i="23"/>
  <c r="OI9" i="23" s="1"/>
  <c r="OH7" i="23"/>
  <c r="OH9" i="23" s="1"/>
  <c r="OG7" i="23"/>
  <c r="OG9" i="23" s="1"/>
  <c r="OF7" i="23"/>
  <c r="OF9" i="23" s="1"/>
  <c r="OE7" i="23"/>
  <c r="OE9" i="23" s="1"/>
  <c r="OD7" i="23"/>
  <c r="OC7" i="23"/>
  <c r="LH7" i="23"/>
  <c r="LK7" i="23"/>
  <c r="LL7" i="23"/>
  <c r="LM7" i="23"/>
  <c r="LN7" i="23"/>
  <c r="LO7" i="23"/>
  <c r="LP7" i="23"/>
  <c r="LQ7" i="23"/>
  <c r="LR7" i="23"/>
  <c r="LS7" i="23"/>
  <c r="LT7" i="23"/>
  <c r="LU13" i="23" s="1"/>
  <c r="LU7" i="23"/>
  <c r="LV7" i="23"/>
  <c r="LW7" i="23"/>
  <c r="LX7" i="23"/>
  <c r="LY7" i="23"/>
  <c r="LZ7" i="23"/>
  <c r="MA7" i="23"/>
  <c r="MB7" i="23"/>
  <c r="MC7" i="23"/>
  <c r="MD7" i="23"/>
  <c r="ME7" i="23"/>
  <c r="MF13" i="23" s="1"/>
  <c r="MF7" i="23"/>
  <c r="MG7" i="23"/>
  <c r="MH7" i="23"/>
  <c r="MI7" i="23"/>
  <c r="MJ7" i="23"/>
  <c r="MK7" i="23"/>
  <c r="ML7" i="23"/>
  <c r="MM7" i="23"/>
  <c r="MN7" i="23"/>
  <c r="MO7" i="23"/>
  <c r="MP7" i="23"/>
  <c r="MQ7" i="23"/>
  <c r="MR13" i="23" s="1"/>
  <c r="MR7" i="23"/>
  <c r="KJ7" i="23"/>
  <c r="KK7" i="23"/>
  <c r="KL7" i="23"/>
  <c r="KM7" i="23"/>
  <c r="KN13" i="23" s="1"/>
  <c r="KN7" i="23"/>
  <c r="KO7" i="23"/>
  <c r="KP7" i="23"/>
  <c r="KQ7" i="23"/>
  <c r="KR7" i="23"/>
  <c r="KS7" i="23"/>
  <c r="KT7" i="23"/>
  <c r="LD7" i="23"/>
  <c r="LE7" i="23"/>
  <c r="LF7" i="23"/>
  <c r="LG13" i="23" s="1"/>
  <c r="LG7" i="23"/>
  <c r="KT12" i="23" l="1"/>
  <c r="LF12" i="23"/>
  <c r="KS12" i="23"/>
  <c r="KX12" i="23"/>
  <c r="KZ12" i="23"/>
  <c r="LB12" i="23"/>
  <c r="LD12" i="23"/>
  <c r="KU12" i="23"/>
  <c r="LG12" i="23"/>
  <c r="KV12" i="23"/>
  <c r="KW12" i="23"/>
  <c r="KY12" i="23"/>
  <c r="LA12" i="23"/>
  <c r="LC12" i="23"/>
  <c r="LE12" i="23"/>
  <c r="OR12" i="23"/>
  <c r="OR9" i="23" s="1"/>
  <c r="OQ13" i="23"/>
  <c r="OU12" i="23"/>
  <c r="OU9" i="23" s="1"/>
  <c r="OV12" i="23"/>
  <c r="OV9" i="23" s="1"/>
  <c r="OS12" i="23"/>
  <c r="OS9" i="23" s="1"/>
  <c r="OT12" i="23"/>
  <c r="OT9" i="23" s="1"/>
  <c r="OW12" i="23"/>
  <c r="OW9" i="23" s="1"/>
  <c r="OX12" i="23"/>
  <c r="OX9" i="23" s="1"/>
  <c r="OY12" i="23"/>
  <c r="OY9" i="23" s="1"/>
  <c r="OO13" i="23"/>
  <c r="OO9" i="23" s="1"/>
  <c r="ON9" i="23"/>
  <c r="OC9" i="23"/>
  <c r="OD13" i="23"/>
  <c r="OD9" i="23" s="1"/>
  <c r="OQ9" i="23"/>
  <c r="OP9" i="23"/>
  <c r="LI13" i="23"/>
  <c r="LJ13" i="23"/>
  <c r="JP7" i="23"/>
  <c r="JQ7" i="23"/>
  <c r="JR7" i="23"/>
  <c r="JS7" i="23"/>
  <c r="JT7" i="23"/>
  <c r="JU7" i="23"/>
  <c r="JV7" i="23"/>
  <c r="JW7" i="23"/>
  <c r="JX7" i="23"/>
  <c r="JY7" i="23"/>
  <c r="JZ7" i="23"/>
  <c r="KA7" i="23"/>
  <c r="KB7" i="23"/>
  <c r="KC7" i="23"/>
  <c r="KD7" i="23"/>
  <c r="KE7" i="23"/>
  <c r="KF7" i="23"/>
  <c r="KG7" i="23"/>
  <c r="KH7" i="23"/>
  <c r="KI7" i="23"/>
  <c r="JO7" i="23" l="1"/>
  <c r="JL7" i="23"/>
  <c r="JK7" i="23"/>
  <c r="JJ7" i="23"/>
  <c r="JI7" i="23"/>
  <c r="JF7" i="23"/>
  <c r="JE7" i="23"/>
  <c r="JD7" i="23"/>
  <c r="JC7" i="23"/>
  <c r="IZ7" i="23"/>
  <c r="IY7" i="23"/>
  <c r="IX7" i="23"/>
  <c r="IW7" i="23"/>
  <c r="IT7" i="23"/>
  <c r="IS7" i="23"/>
  <c r="IR7" i="23"/>
  <c r="IQ7" i="23"/>
  <c r="IN7" i="23"/>
  <c r="IM7" i="23"/>
  <c r="IL7" i="23"/>
  <c r="IK7" i="23"/>
  <c r="IJ7" i="23"/>
  <c r="II7" i="23"/>
  <c r="IH7" i="23"/>
  <c r="IG7" i="23"/>
  <c r="IF7" i="23"/>
  <c r="ID7" i="23"/>
  <c r="IC7" i="23"/>
  <c r="IB7" i="23"/>
  <c r="IA7" i="23"/>
  <c r="HZ7" i="23"/>
  <c r="HY7" i="23"/>
  <c r="HX7" i="23"/>
  <c r="HW7" i="23"/>
  <c r="HV7" i="23"/>
  <c r="HU7" i="23"/>
  <c r="HT7" i="23"/>
  <c r="HS7" i="23"/>
  <c r="HR7" i="23"/>
  <c r="HQ7" i="23"/>
  <c r="HP7" i="23"/>
  <c r="HO7" i="23"/>
  <c r="HN7" i="23"/>
  <c r="HM7" i="23"/>
  <c r="HL7" i="23"/>
  <c r="HK7" i="23"/>
  <c r="HJ7" i="23"/>
  <c r="HI7" i="23"/>
  <c r="HH7" i="23"/>
  <c r="HG7" i="23"/>
  <c r="HF7" i="23"/>
  <c r="GX7" i="23"/>
  <c r="GY7" i="23"/>
  <c r="GZ7" i="23"/>
  <c r="HA7" i="23"/>
  <c r="HB7" i="23"/>
  <c r="HC7" i="23"/>
  <c r="HD7" i="23"/>
  <c r="HE7" i="23"/>
  <c r="GW7" i="23"/>
  <c r="GU7" i="23"/>
  <c r="GT7" i="23"/>
  <c r="GS7" i="23"/>
  <c r="GR7" i="23"/>
  <c r="EJ7" i="23"/>
  <c r="EK7" i="23"/>
  <c r="EL7" i="23"/>
  <c r="EM7" i="23"/>
  <c r="EN7" i="23"/>
  <c r="EO7" i="23"/>
  <c r="EP7" i="23"/>
  <c r="EQ7" i="23"/>
  <c r="ER7" i="23"/>
  <c r="ES7" i="23"/>
  <c r="ET7" i="23"/>
  <c r="EU7" i="23"/>
  <c r="EV7" i="23"/>
  <c r="EW7" i="23"/>
  <c r="EX7" i="23"/>
  <c r="EY7" i="23"/>
  <c r="EZ7" i="23"/>
  <c r="FA7" i="23"/>
  <c r="FB7" i="23"/>
  <c r="FC7" i="23"/>
  <c r="FN7" i="23"/>
  <c r="FO7" i="23"/>
  <c r="FP7" i="23"/>
  <c r="FQ7" i="23"/>
  <c r="FR7" i="23"/>
  <c r="FS7" i="23"/>
  <c r="FT7" i="23"/>
  <c r="FU7" i="23"/>
  <c r="FV7" i="23"/>
  <c r="FW7" i="23"/>
  <c r="FX7" i="23"/>
  <c r="FY7" i="23"/>
  <c r="FZ7" i="23"/>
  <c r="GA7" i="23"/>
  <c r="GB7" i="23"/>
  <c r="GC7" i="23"/>
  <c r="GD7" i="23"/>
  <c r="GE7" i="23"/>
  <c r="GF7" i="23"/>
  <c r="GG7" i="23"/>
  <c r="GH7" i="23"/>
  <c r="GI7" i="23"/>
  <c r="GJ7" i="23"/>
  <c r="GK7" i="23"/>
  <c r="GL7" i="23"/>
  <c r="GM7" i="23"/>
  <c r="GN7" i="23"/>
  <c r="GO7" i="23"/>
  <c r="GP7" i="23"/>
  <c r="GQ7" i="23"/>
  <c r="DZ7" i="23"/>
  <c r="EA7" i="23"/>
  <c r="EB7" i="23"/>
  <c r="EC7" i="23"/>
  <c r="ED7" i="23"/>
  <c r="EE7" i="23"/>
  <c r="EF7" i="23"/>
  <c r="EG7" i="23"/>
  <c r="EH7" i="23"/>
  <c r="EI7" i="23"/>
  <c r="DY7" i="23"/>
  <c r="DX7" i="23"/>
  <c r="DW7" i="23"/>
  <c r="DV7" i="23"/>
  <c r="DU7" i="23"/>
  <c r="DT7" i="23"/>
  <c r="DS7" i="23"/>
  <c r="DR7" i="23"/>
  <c r="DQ7" i="23"/>
  <c r="DP7" i="23"/>
  <c r="DC7" i="23"/>
  <c r="DD7" i="23"/>
  <c r="DE7" i="23"/>
  <c r="DF7" i="23"/>
  <c r="DG7" i="23"/>
  <c r="DH7" i="23"/>
  <c r="DI7" i="23"/>
  <c r="DJ7" i="23"/>
  <c r="DK7" i="23"/>
  <c r="DL7" i="23"/>
  <c r="DM7" i="23"/>
  <c r="DN7" i="23"/>
  <c r="DO7" i="23"/>
  <c r="CN7" i="23"/>
  <c r="CO13" i="23" s="1"/>
  <c r="CE7" i="23"/>
  <c r="CF7" i="23"/>
  <c r="CF9" i="23" s="1"/>
  <c r="CG7" i="23"/>
  <c r="CG9" i="23" s="1"/>
  <c r="CH7" i="23"/>
  <c r="CI7" i="23"/>
  <c r="CJ7" i="23"/>
  <c r="CK7" i="23"/>
  <c r="CL13" i="23" s="1"/>
  <c r="CL7" i="23"/>
  <c r="CM7" i="23"/>
  <c r="Y7" i="23"/>
  <c r="Z7" i="23"/>
  <c r="AA7" i="23"/>
  <c r="AB7" i="23"/>
  <c r="AC7" i="23"/>
  <c r="AD7" i="23"/>
  <c r="AE7" i="23"/>
  <c r="AH7" i="23"/>
  <c r="AI7" i="23"/>
  <c r="AJ7" i="23"/>
  <c r="AK7" i="23"/>
  <c r="AL7" i="23"/>
  <c r="AM7" i="23"/>
  <c r="AN7" i="23"/>
  <c r="AO7" i="23"/>
  <c r="AO9" i="23" s="1"/>
  <c r="AP7" i="23"/>
  <c r="AP9" i="23" s="1"/>
  <c r="AQ7" i="23"/>
  <c r="AQ9" i="23" s="1"/>
  <c r="AR7" i="23"/>
  <c r="AR9" i="23" s="1"/>
  <c r="AS7" i="23"/>
  <c r="AS9" i="23" s="1"/>
  <c r="AT7" i="23"/>
  <c r="AT9" i="23" s="1"/>
  <c r="AU7" i="23"/>
  <c r="AU9" i="23" s="1"/>
  <c r="AV7" i="23"/>
  <c r="AW7" i="23"/>
  <c r="BX7" i="23"/>
  <c r="BX9" i="23" s="1"/>
  <c r="BY7" i="23"/>
  <c r="BY9" i="23" s="1"/>
  <c r="BZ7" i="23"/>
  <c r="BZ9" i="23" s="1"/>
  <c r="CA7" i="23"/>
  <c r="CA9" i="23" s="1"/>
  <c r="CB7" i="23"/>
  <c r="CB9" i="23" s="1"/>
  <c r="CC7" i="23"/>
  <c r="CC9" i="23" s="1"/>
  <c r="CD7" i="23"/>
  <c r="CD9" i="23" s="1"/>
  <c r="K7" i="23"/>
  <c r="K9" i="23" s="1"/>
  <c r="L7" i="23"/>
  <c r="L9" i="23" s="1"/>
  <c r="P7" i="23"/>
  <c r="P9" i="23" s="1"/>
  <c r="Q7" i="23"/>
  <c r="Q9" i="23" s="1"/>
  <c r="R7" i="23"/>
  <c r="R9" i="23" s="1"/>
  <c r="S7" i="23"/>
  <c r="S9" i="23" s="1"/>
  <c r="T7" i="23"/>
  <c r="U7" i="23"/>
  <c r="U9" i="23" s="1"/>
  <c r="V7" i="23"/>
  <c r="V9" i="23" s="1"/>
  <c r="DO13" i="23" l="1"/>
  <c r="HC13" i="23"/>
  <c r="GX13" i="23"/>
  <c r="HD13" i="23"/>
  <c r="HB13" i="23"/>
  <c r="HE13" i="23"/>
  <c r="GY13" i="23"/>
  <c r="GW13" i="23"/>
  <c r="GZ13" i="23"/>
  <c r="HA13" i="23"/>
  <c r="T9" i="23"/>
  <c r="KR13" i="23"/>
  <c r="KQ9" i="23"/>
  <c r="AF11" i="23"/>
  <c r="AF9" i="23" s="1"/>
  <c r="AN11" i="23"/>
  <c r="AN9" i="23" s="1"/>
  <c r="AG11" i="23"/>
  <c r="AG9" i="23" s="1"/>
  <c r="AH11" i="23"/>
  <c r="AH9" i="23" s="1"/>
  <c r="AI11" i="23"/>
  <c r="AI9" i="23" s="1"/>
  <c r="AJ11" i="23"/>
  <c r="AJ9" i="23" s="1"/>
  <c r="AK11" i="23"/>
  <c r="AK9" i="23" s="1"/>
  <c r="AL11" i="23"/>
  <c r="AL9" i="23" s="1"/>
  <c r="AM11" i="23"/>
  <c r="AM9" i="23" s="1"/>
  <c r="CM13" i="23"/>
  <c r="GU13" i="23"/>
  <c r="GS13" i="23"/>
  <c r="CK11" i="23"/>
  <c r="CK9" i="23" s="1"/>
  <c r="CW11" i="23"/>
  <c r="CW9" i="23" s="1"/>
  <c r="DI11" i="23"/>
  <c r="DI9" i="23" s="1"/>
  <c r="DU11" i="23"/>
  <c r="DU9" i="23" s="1"/>
  <c r="EG11" i="23"/>
  <c r="EG9" i="23" s="1"/>
  <c r="ES11" i="23"/>
  <c r="ES9" i="23" s="1"/>
  <c r="FE11" i="23"/>
  <c r="FE9" i="23" s="1"/>
  <c r="FQ11" i="23"/>
  <c r="FQ9" i="23" s="1"/>
  <c r="GC11" i="23"/>
  <c r="GC9" i="23" s="1"/>
  <c r="GO11" i="23"/>
  <c r="GO9" i="23" s="1"/>
  <c r="HA11" i="23"/>
  <c r="HM11" i="23"/>
  <c r="HM9" i="23" s="1"/>
  <c r="HY11" i="23"/>
  <c r="HY9" i="23" s="1"/>
  <c r="IK11" i="23"/>
  <c r="IK9" i="23" s="1"/>
  <c r="IW11" i="23"/>
  <c r="IW9" i="23" s="1"/>
  <c r="JI11" i="23"/>
  <c r="JI9" i="23" s="1"/>
  <c r="JU11" i="23"/>
  <c r="KG11" i="23"/>
  <c r="KS11" i="23"/>
  <c r="KS9" i="23" s="1"/>
  <c r="LE11" i="23"/>
  <c r="LE9" i="23" s="1"/>
  <c r="LQ11" i="23"/>
  <c r="LQ9" i="23" s="1"/>
  <c r="MC11" i="23"/>
  <c r="MC9" i="23" s="1"/>
  <c r="MO11" i="23"/>
  <c r="MO9" i="23" s="1"/>
  <c r="NA11" i="23"/>
  <c r="NA9" i="23" s="1"/>
  <c r="NM11" i="23"/>
  <c r="NM9" i="23" s="1"/>
  <c r="NY11" i="23"/>
  <c r="NY9" i="23" s="1"/>
  <c r="CL11" i="23"/>
  <c r="CL9" i="23" s="1"/>
  <c r="CX11" i="23"/>
  <c r="CX9" i="23" s="1"/>
  <c r="DJ11" i="23"/>
  <c r="DJ9" i="23" s="1"/>
  <c r="DV11" i="23"/>
  <c r="DV9" i="23" s="1"/>
  <c r="EH11" i="23"/>
  <c r="EH9" i="23" s="1"/>
  <c r="ET11" i="23"/>
  <c r="ET9" i="23" s="1"/>
  <c r="FF11" i="23"/>
  <c r="FF9" i="23" s="1"/>
  <c r="FR11" i="23"/>
  <c r="FR9" i="23" s="1"/>
  <c r="GD11" i="23"/>
  <c r="GD9" i="23" s="1"/>
  <c r="GP11" i="23"/>
  <c r="GP9" i="23" s="1"/>
  <c r="HB11" i="23"/>
  <c r="HN11" i="23"/>
  <c r="HN9" i="23" s="1"/>
  <c r="HZ11" i="23"/>
  <c r="IL11" i="23"/>
  <c r="IL9" i="23" s="1"/>
  <c r="IX11" i="23"/>
  <c r="IX9" i="23" s="1"/>
  <c r="JJ11" i="23"/>
  <c r="JJ9" i="23" s="1"/>
  <c r="JV11" i="23"/>
  <c r="KH11" i="23"/>
  <c r="KT11" i="23"/>
  <c r="KT9" i="23" s="1"/>
  <c r="LF11" i="23"/>
  <c r="LF9" i="23" s="1"/>
  <c r="LR11" i="23"/>
  <c r="LR9" i="23" s="1"/>
  <c r="MD11" i="23"/>
  <c r="MD9" i="23" s="1"/>
  <c r="MP11" i="23"/>
  <c r="MP9" i="23" s="1"/>
  <c r="NB11" i="23"/>
  <c r="NB9" i="23" s="1"/>
  <c r="NN11" i="23"/>
  <c r="NN9" i="23" s="1"/>
  <c r="NZ11" i="23"/>
  <c r="NZ9" i="23" s="1"/>
  <c r="CM11" i="23"/>
  <c r="CY11" i="23"/>
  <c r="CY9" i="23" s="1"/>
  <c r="DK11" i="23"/>
  <c r="DK9" i="23" s="1"/>
  <c r="DW11" i="23"/>
  <c r="DW9" i="23" s="1"/>
  <c r="EI11" i="23"/>
  <c r="EI9" i="23" s="1"/>
  <c r="EU11" i="23"/>
  <c r="EU9" i="23" s="1"/>
  <c r="FG11" i="23"/>
  <c r="FG9" i="23" s="1"/>
  <c r="FS11" i="23"/>
  <c r="FS9" i="23" s="1"/>
  <c r="GE11" i="23"/>
  <c r="GE9" i="23" s="1"/>
  <c r="GQ11" i="23"/>
  <c r="GQ9" i="23" s="1"/>
  <c r="HC11" i="23"/>
  <c r="HO11" i="23"/>
  <c r="HO9" i="23" s="1"/>
  <c r="IA11" i="23"/>
  <c r="IM11" i="23"/>
  <c r="IM9" i="23" s="1"/>
  <c r="IY11" i="23"/>
  <c r="IY9" i="23" s="1"/>
  <c r="JK11" i="23"/>
  <c r="JK9" i="23" s="1"/>
  <c r="JW11" i="23"/>
  <c r="KI11" i="23"/>
  <c r="KU11" i="23"/>
  <c r="KU9" i="23" s="1"/>
  <c r="LG11" i="23"/>
  <c r="LG9" i="23" s="1"/>
  <c r="LS11" i="23"/>
  <c r="LS9" i="23" s="1"/>
  <c r="ME11" i="23"/>
  <c r="ME9" i="23" s="1"/>
  <c r="MQ11" i="23"/>
  <c r="MQ9" i="23" s="1"/>
  <c r="NC11" i="23"/>
  <c r="NC9" i="23" s="1"/>
  <c r="NO11" i="23"/>
  <c r="NO9" i="23" s="1"/>
  <c r="OA11" i="23"/>
  <c r="OA9" i="23" s="1"/>
  <c r="CN11" i="23"/>
  <c r="CN9" i="23" s="1"/>
  <c r="CZ11" i="23"/>
  <c r="CZ9" i="23" s="1"/>
  <c r="DL11" i="23"/>
  <c r="DL9" i="23" s="1"/>
  <c r="DX11" i="23"/>
  <c r="DX9" i="23" s="1"/>
  <c r="EJ11" i="23"/>
  <c r="EJ9" i="23" s="1"/>
  <c r="EV11" i="23"/>
  <c r="EV9" i="23" s="1"/>
  <c r="FH11" i="23"/>
  <c r="FH9" i="23" s="1"/>
  <c r="FT11" i="23"/>
  <c r="FT9" i="23" s="1"/>
  <c r="GF11" i="23"/>
  <c r="GF9" i="23" s="1"/>
  <c r="GR11" i="23"/>
  <c r="HD11" i="23"/>
  <c r="HD9" i="23" s="1"/>
  <c r="HP11" i="23"/>
  <c r="HP9" i="23" s="1"/>
  <c r="IB11" i="23"/>
  <c r="IN11" i="23"/>
  <c r="IN9" i="23" s="1"/>
  <c r="IZ11" i="23"/>
  <c r="IZ9" i="23" s="1"/>
  <c r="JL11" i="23"/>
  <c r="JL9" i="23" s="1"/>
  <c r="JX11" i="23"/>
  <c r="KJ11" i="23"/>
  <c r="KV11" i="23"/>
  <c r="KV9" i="23" s="1"/>
  <c r="LH11" i="23"/>
  <c r="LH9" i="23" s="1"/>
  <c r="LT11" i="23"/>
  <c r="LT9" i="23" s="1"/>
  <c r="MF11" i="23"/>
  <c r="MF9" i="23" s="1"/>
  <c r="MR11" i="23"/>
  <c r="MR9" i="23" s="1"/>
  <c r="ND11" i="23"/>
  <c r="ND9" i="23" s="1"/>
  <c r="CQ11" i="23"/>
  <c r="CQ9" i="23" s="1"/>
  <c r="DG11" i="23"/>
  <c r="DG9" i="23" s="1"/>
  <c r="EA11" i="23"/>
  <c r="EA9" i="23" s="1"/>
  <c r="EQ11" i="23"/>
  <c r="EQ9" i="23" s="1"/>
  <c r="FK11" i="23"/>
  <c r="FK9" i="23" s="1"/>
  <c r="GA11" i="23"/>
  <c r="GA9" i="23" s="1"/>
  <c r="GU11" i="23"/>
  <c r="HK11" i="23"/>
  <c r="HK9" i="23" s="1"/>
  <c r="IE11" i="23"/>
  <c r="IU11" i="23"/>
  <c r="IU9" i="23" s="1"/>
  <c r="JO11" i="23"/>
  <c r="KE11" i="23"/>
  <c r="KY11" i="23"/>
  <c r="KY9" i="23" s="1"/>
  <c r="LO11" i="23"/>
  <c r="LO9" i="23" s="1"/>
  <c r="MI11" i="23"/>
  <c r="MI9" i="23" s="1"/>
  <c r="MY11" i="23"/>
  <c r="MY9" i="23" s="1"/>
  <c r="NR11" i="23"/>
  <c r="NR9" i="23" s="1"/>
  <c r="CS11" i="23"/>
  <c r="CS9" i="23" s="1"/>
  <c r="DM11" i="23"/>
  <c r="DM9" i="23" s="1"/>
  <c r="EC11" i="23"/>
  <c r="EC9" i="23" s="1"/>
  <c r="EW11" i="23"/>
  <c r="EW9" i="23" s="1"/>
  <c r="FM11" i="23"/>
  <c r="FM9" i="23" s="1"/>
  <c r="GG11" i="23"/>
  <c r="GG9" i="23" s="1"/>
  <c r="GW11" i="23"/>
  <c r="HQ11" i="23"/>
  <c r="HQ9" i="23" s="1"/>
  <c r="IG11" i="23"/>
  <c r="JQ11" i="23"/>
  <c r="KK11" i="23"/>
  <c r="LA11" i="23"/>
  <c r="LA9" i="23" s="1"/>
  <c r="LU11" i="23"/>
  <c r="LU9" i="23" s="1"/>
  <c r="MK11" i="23"/>
  <c r="MK9" i="23" s="1"/>
  <c r="NT11" i="23"/>
  <c r="NT9" i="23" s="1"/>
  <c r="CT11" i="23"/>
  <c r="CT9" i="23" s="1"/>
  <c r="DN11" i="23"/>
  <c r="DN9" i="23" s="1"/>
  <c r="ED11" i="23"/>
  <c r="ED9" i="23" s="1"/>
  <c r="EX11" i="23"/>
  <c r="EX9" i="23" s="1"/>
  <c r="GH11" i="23"/>
  <c r="GH9" i="23" s="1"/>
  <c r="GX11" i="23"/>
  <c r="GX9" i="23" s="1"/>
  <c r="HR11" i="23"/>
  <c r="HR9" i="23" s="1"/>
  <c r="JB11" i="23"/>
  <c r="JB9" i="23" s="1"/>
  <c r="KL11" i="23"/>
  <c r="LV11" i="23"/>
  <c r="LV9" i="23" s="1"/>
  <c r="NF11" i="23"/>
  <c r="NF9" i="23" s="1"/>
  <c r="CR11" i="23"/>
  <c r="CR9" i="23" s="1"/>
  <c r="DH11" i="23"/>
  <c r="DH9" i="23" s="1"/>
  <c r="EB11" i="23"/>
  <c r="EB9" i="23" s="1"/>
  <c r="ER11" i="23"/>
  <c r="ER9" i="23" s="1"/>
  <c r="FL11" i="23"/>
  <c r="FL9" i="23" s="1"/>
  <c r="GB11" i="23"/>
  <c r="GB9" i="23" s="1"/>
  <c r="GV11" i="23"/>
  <c r="HL11" i="23"/>
  <c r="HL9" i="23" s="1"/>
  <c r="IF11" i="23"/>
  <c r="IV11" i="23"/>
  <c r="IV9" i="23" s="1"/>
  <c r="JP11" i="23"/>
  <c r="KF11" i="23"/>
  <c r="KZ11" i="23"/>
  <c r="KZ9" i="23" s="1"/>
  <c r="LP11" i="23"/>
  <c r="LP9" i="23" s="1"/>
  <c r="MJ11" i="23"/>
  <c r="MJ9" i="23" s="1"/>
  <c r="MZ11" i="23"/>
  <c r="MZ9" i="23" s="1"/>
  <c r="NS11" i="23"/>
  <c r="NS9" i="23" s="1"/>
  <c r="JA11" i="23"/>
  <c r="JA9" i="23" s="1"/>
  <c r="NE11" i="23"/>
  <c r="NE9" i="23" s="1"/>
  <c r="FN11" i="23"/>
  <c r="FN9" i="23" s="1"/>
  <c r="IH11" i="23"/>
  <c r="JR11" i="23"/>
  <c r="LB11" i="23"/>
  <c r="LB9" i="23" s="1"/>
  <c r="ML11" i="23"/>
  <c r="ML9" i="23" s="1"/>
  <c r="NU11" i="23"/>
  <c r="NU9" i="23" s="1"/>
  <c r="CU11" i="23"/>
  <c r="CU9" i="23" s="1"/>
  <c r="DO11" i="23"/>
  <c r="DO9" i="23" s="1"/>
  <c r="EE11" i="23"/>
  <c r="EE9" i="23" s="1"/>
  <c r="EY11" i="23"/>
  <c r="EY9" i="23" s="1"/>
  <c r="FO11" i="23"/>
  <c r="FO9" i="23" s="1"/>
  <c r="GI11" i="23"/>
  <c r="GI9" i="23" s="1"/>
  <c r="GY11" i="23"/>
  <c r="HS11" i="23"/>
  <c r="HS9" i="23" s="1"/>
  <c r="II11" i="23"/>
  <c r="JC11" i="23"/>
  <c r="JC9" i="23" s="1"/>
  <c r="JS11" i="23"/>
  <c r="KM11" i="23"/>
  <c r="LC11" i="23"/>
  <c r="LC9" i="23" s="1"/>
  <c r="LW11" i="23"/>
  <c r="LW9" i="23" s="1"/>
  <c r="MM11" i="23"/>
  <c r="MM9" i="23" s="1"/>
  <c r="NG11" i="23"/>
  <c r="NG9" i="23" s="1"/>
  <c r="NV11" i="23"/>
  <c r="NV9" i="23" s="1"/>
  <c r="CV11" i="23"/>
  <c r="CV9" i="23" s="1"/>
  <c r="DP11" i="23"/>
  <c r="DP9" i="23" s="1"/>
  <c r="EF11" i="23"/>
  <c r="EF9" i="23" s="1"/>
  <c r="EZ11" i="23"/>
  <c r="EZ9" i="23" s="1"/>
  <c r="FP11" i="23"/>
  <c r="FP9" i="23" s="1"/>
  <c r="GJ11" i="23"/>
  <c r="GJ9" i="23" s="1"/>
  <c r="GZ11" i="23"/>
  <c r="HT11" i="23"/>
  <c r="HT9" i="23" s="1"/>
  <c r="IJ11" i="23"/>
  <c r="JD11" i="23"/>
  <c r="JD9" i="23" s="1"/>
  <c r="JT11" i="23"/>
  <c r="KN11" i="23"/>
  <c r="LD11" i="23"/>
  <c r="LD9" i="23" s="1"/>
  <c r="LX11" i="23"/>
  <c r="LX9" i="23" s="1"/>
  <c r="MN11" i="23"/>
  <c r="MN9" i="23" s="1"/>
  <c r="NH11" i="23"/>
  <c r="NH9" i="23" s="1"/>
  <c r="NW11" i="23"/>
  <c r="NW9" i="23" s="1"/>
  <c r="DD11" i="23"/>
  <c r="DD9" i="23" s="1"/>
  <c r="EN11" i="23"/>
  <c r="EN9" i="23" s="1"/>
  <c r="FX11" i="23"/>
  <c r="FX9" i="23" s="1"/>
  <c r="HH11" i="23"/>
  <c r="HH9" i="23" s="1"/>
  <c r="IR11" i="23"/>
  <c r="IR9" i="23" s="1"/>
  <c r="KB11" i="23"/>
  <c r="LL11" i="23"/>
  <c r="LL9" i="23" s="1"/>
  <c r="MV11" i="23"/>
  <c r="MV9" i="23" s="1"/>
  <c r="EP11" i="23"/>
  <c r="EP9" i="23" s="1"/>
  <c r="FZ11" i="23"/>
  <c r="FZ9" i="23" s="1"/>
  <c r="HJ11" i="23"/>
  <c r="HJ9" i="23" s="1"/>
  <c r="IT11" i="23"/>
  <c r="IT9" i="23" s="1"/>
  <c r="KD11" i="23"/>
  <c r="LN11" i="23"/>
  <c r="LN9" i="23" s="1"/>
  <c r="MX11" i="23"/>
  <c r="MX9" i="23" s="1"/>
  <c r="DQ11" i="23"/>
  <c r="DQ9" i="23" s="1"/>
  <c r="JG11" i="23"/>
  <c r="JG9" i="23" s="1"/>
  <c r="JH13" i="23" s="1"/>
  <c r="DY11" i="23"/>
  <c r="DY9" i="23" s="1"/>
  <c r="DZ11" i="23"/>
  <c r="DZ9" i="23" s="1"/>
  <c r="MH11" i="23"/>
  <c r="MH9" i="23" s="1"/>
  <c r="DE11" i="23"/>
  <c r="DE9" i="23" s="1"/>
  <c r="EO11" i="23"/>
  <c r="EO9" i="23" s="1"/>
  <c r="FY11" i="23"/>
  <c r="FY9" i="23" s="1"/>
  <c r="HI11" i="23"/>
  <c r="HI9" i="23" s="1"/>
  <c r="IS11" i="23"/>
  <c r="IS9" i="23" s="1"/>
  <c r="KC11" i="23"/>
  <c r="LM11" i="23"/>
  <c r="LM9" i="23" s="1"/>
  <c r="MW11" i="23"/>
  <c r="MW9" i="23" s="1"/>
  <c r="DF11" i="23"/>
  <c r="DF9" i="23" s="1"/>
  <c r="FA11" i="23"/>
  <c r="FA9" i="23" s="1"/>
  <c r="GK11" i="23"/>
  <c r="GK9" i="23" s="1"/>
  <c r="HU11" i="23"/>
  <c r="HU9" i="23" s="1"/>
  <c r="JE11" i="23"/>
  <c r="JE9" i="23" s="1"/>
  <c r="KO11" i="23"/>
  <c r="KO9" i="23" s="1"/>
  <c r="LY11" i="23"/>
  <c r="LY9" i="23" s="1"/>
  <c r="NI11" i="23"/>
  <c r="NI9" i="23" s="1"/>
  <c r="IC11" i="23"/>
  <c r="FJ11" i="23"/>
  <c r="FJ9" i="23" s="1"/>
  <c r="JN11" i="23"/>
  <c r="JN9" i="23" s="1"/>
  <c r="NQ11" i="23"/>
  <c r="NQ9" i="23" s="1"/>
  <c r="DA11" i="23"/>
  <c r="DA9" i="23" s="1"/>
  <c r="DR11" i="23"/>
  <c r="DR9" i="23" s="1"/>
  <c r="FB11" i="23"/>
  <c r="FB9" i="23" s="1"/>
  <c r="GL11" i="23"/>
  <c r="GL9" i="23" s="1"/>
  <c r="HV11" i="23"/>
  <c r="HV9" i="23" s="1"/>
  <c r="JF11" i="23"/>
  <c r="JF9" i="23" s="1"/>
  <c r="KP11" i="23"/>
  <c r="KP9" i="23" s="1"/>
  <c r="LZ11" i="23"/>
  <c r="LZ9" i="23" s="1"/>
  <c r="NJ11" i="23"/>
  <c r="NJ9" i="23" s="1"/>
  <c r="CI11" i="23"/>
  <c r="CI9" i="23" s="1"/>
  <c r="DS11" i="23"/>
  <c r="DS9" i="23" s="1"/>
  <c r="FC11" i="23"/>
  <c r="FC9" i="23" s="1"/>
  <c r="GM11" i="23"/>
  <c r="GM9" i="23" s="1"/>
  <c r="HW11" i="23"/>
  <c r="HW9" i="23" s="1"/>
  <c r="JH11" i="23"/>
  <c r="KQ11" i="23"/>
  <c r="MA11" i="23"/>
  <c r="MA9" i="23" s="1"/>
  <c r="NK11" i="23"/>
  <c r="NK9" i="23" s="1"/>
  <c r="CJ11" i="23"/>
  <c r="CJ9" i="23" s="1"/>
  <c r="DT11" i="23"/>
  <c r="DT9" i="23" s="1"/>
  <c r="FD11" i="23"/>
  <c r="FD9" i="23" s="1"/>
  <c r="GN11" i="23"/>
  <c r="GN9" i="23" s="1"/>
  <c r="HX11" i="23"/>
  <c r="HX9" i="23" s="1"/>
  <c r="KR11" i="23"/>
  <c r="MB11" i="23"/>
  <c r="MB9" i="23" s="1"/>
  <c r="NL11" i="23"/>
  <c r="NL9" i="23" s="1"/>
  <c r="CO11" i="23"/>
  <c r="CO9" i="23" s="1"/>
  <c r="FI11" i="23"/>
  <c r="FI9" i="23" s="1"/>
  <c r="GS11" i="23"/>
  <c r="JM11" i="23"/>
  <c r="JM9" i="23" s="1"/>
  <c r="KW11" i="23"/>
  <c r="KW9" i="23" s="1"/>
  <c r="MG11" i="23"/>
  <c r="MG9" i="23" s="1"/>
  <c r="NP11" i="23"/>
  <c r="NP9" i="23" s="1"/>
  <c r="CP11" i="23"/>
  <c r="CP9" i="23" s="1"/>
  <c r="GT11" i="23"/>
  <c r="ID11" i="23"/>
  <c r="KX11" i="23"/>
  <c r="KX9" i="23" s="1"/>
  <c r="FW11" i="23"/>
  <c r="FW9" i="23" s="1"/>
  <c r="LK11" i="23"/>
  <c r="LK9" i="23" s="1"/>
  <c r="EK11" i="23"/>
  <c r="EK9" i="23" s="1"/>
  <c r="EL11" i="23"/>
  <c r="EL9" i="23" s="1"/>
  <c r="JZ11" i="23"/>
  <c r="FV11" i="23"/>
  <c r="FV9" i="23" s="1"/>
  <c r="LJ11" i="23"/>
  <c r="LJ9" i="23" s="1"/>
  <c r="HE11" i="23"/>
  <c r="MS11" i="23"/>
  <c r="MS9" i="23" s="1"/>
  <c r="HF11" i="23"/>
  <c r="HF9" i="23" s="1"/>
  <c r="MT11" i="23"/>
  <c r="MT9" i="23" s="1"/>
  <c r="HG11" i="23"/>
  <c r="HG9" i="23" s="1"/>
  <c r="MU11" i="23"/>
  <c r="MU9" i="23" s="1"/>
  <c r="DB11" i="23"/>
  <c r="DB9" i="23" s="1"/>
  <c r="IP11" i="23"/>
  <c r="IP9" i="23" s="1"/>
  <c r="OB11" i="23"/>
  <c r="OB9" i="23" s="1"/>
  <c r="DC11" i="23"/>
  <c r="DC9" i="23" s="1"/>
  <c r="CH11" i="23"/>
  <c r="CH9" i="23" s="1"/>
  <c r="JY11" i="23"/>
  <c r="FU11" i="23"/>
  <c r="FU9" i="23" s="1"/>
  <c r="LI11" i="23"/>
  <c r="LI9" i="23" s="1"/>
  <c r="IO11" i="23"/>
  <c r="IO9" i="23" s="1"/>
  <c r="NX11" i="23"/>
  <c r="NX9" i="23" s="1"/>
  <c r="CE9" i="23"/>
  <c r="IQ11" i="23"/>
  <c r="IQ9" i="23" s="1"/>
  <c r="EM11" i="23"/>
  <c r="EM9" i="23" s="1"/>
  <c r="KA11" i="23"/>
  <c r="GV13" i="23"/>
  <c r="GT13" i="23"/>
  <c r="AV9" i="23"/>
  <c r="AW13" i="23"/>
  <c r="AW9" i="23" s="1"/>
  <c r="JO12" i="23"/>
  <c r="GR13" i="23"/>
  <c r="JR12" i="23"/>
  <c r="JZ12" i="23"/>
  <c r="KH12" i="23"/>
  <c r="JS12" i="23"/>
  <c r="KA12" i="23"/>
  <c r="KI12" i="23"/>
  <c r="JX12" i="23"/>
  <c r="KJ12" i="23"/>
  <c r="JY12" i="23"/>
  <c r="KK12" i="23"/>
  <c r="KB12" i="23"/>
  <c r="KL12" i="23"/>
  <c r="JQ12" i="23"/>
  <c r="KC12" i="23"/>
  <c r="KM12" i="23"/>
  <c r="JT12" i="23"/>
  <c r="KD12" i="23"/>
  <c r="KN12" i="23"/>
  <c r="JU12" i="23"/>
  <c r="KE12" i="23"/>
  <c r="JP12" i="23"/>
  <c r="JV12" i="23"/>
  <c r="JW12" i="23"/>
  <c r="KF12" i="23"/>
  <c r="KG12" i="23"/>
  <c r="IH12" i="23"/>
  <c r="IA12" i="23"/>
  <c r="II12" i="23"/>
  <c r="ID12" i="23"/>
  <c r="IE12" i="23"/>
  <c r="IF12" i="23"/>
  <c r="IG12" i="23"/>
  <c r="IJ12" i="23"/>
  <c r="HZ12" i="23"/>
  <c r="IB12" i="23"/>
  <c r="IC12" i="23"/>
  <c r="AE11" i="23"/>
  <c r="AE9" i="23" s="1"/>
  <c r="Y11" i="23"/>
  <c r="Y9" i="23" s="1"/>
  <c r="Z11" i="23"/>
  <c r="Z9" i="23" s="1"/>
  <c r="AB11" i="23"/>
  <c r="AB9" i="23" s="1"/>
  <c r="AC11" i="23"/>
  <c r="AC9" i="23" s="1"/>
  <c r="W11" i="23"/>
  <c r="W9" i="23" s="1"/>
  <c r="X11" i="23"/>
  <c r="X9" i="23" s="1"/>
  <c r="AA11" i="23"/>
  <c r="AA9" i="23" s="1"/>
  <c r="AD11" i="23"/>
  <c r="AD9" i="23" s="1"/>
  <c r="T8" i="22"/>
  <c r="T43" i="22"/>
  <c r="T29" i="22"/>
  <c r="JZ9" i="23" l="1"/>
  <c r="JH9" i="23"/>
  <c r="JR9" i="23"/>
  <c r="KL9" i="23"/>
  <c r="HC9" i="23"/>
  <c r="JY9" i="23"/>
  <c r="IB9" i="23"/>
  <c r="HA9" i="23"/>
  <c r="KB9" i="23"/>
  <c r="GY9" i="23"/>
  <c r="GZ9" i="23"/>
  <c r="KR9" i="23"/>
  <c r="HE9" i="23"/>
  <c r="HB9" i="23"/>
  <c r="II9" i="23"/>
  <c r="IH9" i="23"/>
  <c r="KK9" i="23"/>
  <c r="JQ9" i="23"/>
  <c r="JW9" i="23"/>
  <c r="KG9" i="23"/>
  <c r="IG9" i="23"/>
  <c r="KH9" i="23"/>
  <c r="GS9" i="23"/>
  <c r="KE9" i="23"/>
  <c r="IJ9" i="23"/>
  <c r="JV9" i="23"/>
  <c r="HZ9" i="23"/>
  <c r="KI9" i="23"/>
  <c r="GV9" i="23"/>
  <c r="CM9" i="23"/>
  <c r="JU9" i="23"/>
  <c r="ID9" i="23"/>
  <c r="IE9" i="23"/>
  <c r="JO9" i="23"/>
  <c r="KC9" i="23"/>
  <c r="KM9" i="23"/>
  <c r="JX9" i="23"/>
  <c r="IF9" i="23"/>
  <c r="KA9" i="23"/>
  <c r="JT9" i="23"/>
  <c r="IA9" i="23"/>
  <c r="GT9" i="23"/>
  <c r="IC9" i="23"/>
  <c r="KD9" i="23"/>
  <c r="JS9" i="23"/>
  <c r="KF9" i="23"/>
  <c r="GU9" i="23"/>
  <c r="KN9" i="23"/>
  <c r="GW9" i="23"/>
  <c r="GR9" i="23"/>
  <c r="JP9" i="23"/>
  <c r="KJ9" i="23"/>
  <c r="T21" i="21"/>
  <c r="T268" i="21"/>
  <c r="T262" i="21"/>
  <c r="T98" i="21"/>
  <c r="T308" i="21"/>
  <c r="T324" i="21"/>
  <c r="T349" i="21"/>
  <c r="T364" i="21"/>
  <c r="T380" i="21"/>
  <c r="T294" i="21"/>
  <c r="T286" i="21"/>
  <c r="T32" i="21"/>
  <c r="T19" i="21"/>
  <c r="T99"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<sst xmlns="http://schemas.openxmlformats.org/spreadsheetml/2006/main" count="1980" uniqueCount="760">
  <si>
    <t>ご担当者様のご連絡先をご記入ください。</t>
    <rPh sb="1" eb="5">
      <t>タントウシャサマ</t>
    </rPh>
    <rPh sb="7" eb="10">
      <t>レンラクサキ</t>
    </rPh>
    <rPh sb="12" eb="14">
      <t>キニュウ</t>
    </rPh>
    <phoneticPr fontId="2"/>
  </si>
  <si>
    <t>貴会社名</t>
    <rPh sb="0" eb="1">
      <t>キ</t>
    </rPh>
    <rPh sb="1" eb="4">
      <t>カイシャメイ</t>
    </rPh>
    <phoneticPr fontId="2"/>
  </si>
  <si>
    <t>部署名</t>
    <rPh sb="0" eb="3">
      <t>ブショメイ</t>
    </rPh>
    <phoneticPr fontId="2"/>
  </si>
  <si>
    <t>メールアドレス
（自由記述）</t>
    <rPh sb="9" eb="13">
      <t>ジユウキジュツ</t>
    </rPh>
    <phoneticPr fontId="2"/>
  </si>
  <si>
    <t>電話番号
（自由記述）</t>
    <rPh sb="0" eb="4">
      <t>デンワバンゴウ</t>
    </rPh>
    <rPh sb="6" eb="10">
      <t>ジユウキジュツ</t>
    </rPh>
    <phoneticPr fontId="2"/>
  </si>
  <si>
    <t>本調査票では、用語を以下の通り定義します。</t>
    <rPh sb="0" eb="4">
      <t>ホンチョウサヒョウ</t>
    </rPh>
    <rPh sb="7" eb="9">
      <t>ヨウゴ</t>
    </rPh>
    <rPh sb="10" eb="12">
      <t>イカ</t>
    </rPh>
    <rPh sb="13" eb="14">
      <t>トオ</t>
    </rPh>
    <rPh sb="15" eb="17">
      <t>テイギ</t>
    </rPh>
    <phoneticPr fontId="2"/>
  </si>
  <si>
    <t>問1-1</t>
    <rPh sb="0" eb="1">
      <t>トイ</t>
    </rPh>
    <phoneticPr fontId="2"/>
  </si>
  <si>
    <t>回答</t>
    <rPh sb="0" eb="2">
      <t>カイトウ</t>
    </rPh>
    <phoneticPr fontId="2"/>
  </si>
  <si>
    <t>1.</t>
    <phoneticPr fontId="2"/>
  </si>
  <si>
    <t>2.</t>
  </si>
  <si>
    <t>3.</t>
  </si>
  <si>
    <t>4.</t>
  </si>
  <si>
    <t>5.</t>
  </si>
  <si>
    <t>6.</t>
  </si>
  <si>
    <t>問1-2</t>
    <rPh sb="0" eb="1">
      <t>トイ</t>
    </rPh>
    <phoneticPr fontId="2"/>
  </si>
  <si>
    <t>問2-1</t>
    <rPh sb="0" eb="1">
      <t>トイ</t>
    </rPh>
    <phoneticPr fontId="2"/>
  </si>
  <si>
    <t>問2-2</t>
    <rPh sb="0" eb="1">
      <t>トイ</t>
    </rPh>
    <phoneticPr fontId="2"/>
  </si>
  <si>
    <t>7.</t>
  </si>
  <si>
    <t>8.</t>
  </si>
  <si>
    <t>9.</t>
  </si>
  <si>
    <t>10.</t>
  </si>
  <si>
    <t>その他（具体的に）</t>
    <rPh sb="2" eb="3">
      <t>タ</t>
    </rPh>
    <rPh sb="4" eb="7">
      <t>グタイテキ</t>
    </rPh>
    <phoneticPr fontId="2"/>
  </si>
  <si>
    <t>⇒基本情報へ戻る</t>
    <rPh sb="1" eb="5">
      <t>キホンジョウホウ</t>
    </rPh>
    <rPh sb="6" eb="7">
      <t>モド</t>
    </rPh>
    <phoneticPr fontId="2"/>
  </si>
  <si>
    <t>その他</t>
    <phoneticPr fontId="2"/>
  </si>
  <si>
    <t>ペロブスカイト系</t>
    <phoneticPr fontId="2"/>
  </si>
  <si>
    <t>枚</t>
    <rPh sb="0" eb="1">
      <t>マイ</t>
    </rPh>
    <phoneticPr fontId="2"/>
  </si>
  <si>
    <t>3.</t>
    <phoneticPr fontId="2"/>
  </si>
  <si>
    <t>年</t>
    <rPh sb="0" eb="1">
      <t>ネン</t>
    </rPh>
    <phoneticPr fontId="2"/>
  </si>
  <si>
    <t>8.</t>
    <phoneticPr fontId="2"/>
  </si>
  <si>
    <t>排出枚数</t>
    <rPh sb="0" eb="4">
      <t>ハイシュツマイスウ</t>
    </rPh>
    <phoneticPr fontId="2"/>
  </si>
  <si>
    <t>％</t>
    <phoneticPr fontId="2"/>
  </si>
  <si>
    <t>5.</t>
    <phoneticPr fontId="2"/>
  </si>
  <si>
    <t>4.</t>
    <phoneticPr fontId="2"/>
  </si>
  <si>
    <t>11.</t>
    <phoneticPr fontId="2"/>
  </si>
  <si>
    <t>分からない</t>
    <phoneticPr fontId="2"/>
  </si>
  <si>
    <t>設問</t>
    <rPh sb="0" eb="2">
      <t>セツモン</t>
    </rPh>
    <phoneticPr fontId="18"/>
  </si>
  <si>
    <t>基本情報</t>
    <rPh sb="0" eb="2">
      <t>キホン</t>
    </rPh>
    <rPh sb="2" eb="4">
      <t>ジョウホウ</t>
    </rPh>
    <phoneticPr fontId="18"/>
  </si>
  <si>
    <t>集計用
（グレーアウト無効）</t>
    <rPh sb="0" eb="3">
      <t>シュウケイヨウ</t>
    </rPh>
    <rPh sb="11" eb="13">
      <t>ムコウ</t>
    </rPh>
    <phoneticPr fontId="18"/>
  </si>
  <si>
    <t>最大</t>
    <rPh sb="0" eb="2">
      <t>サイダイ</t>
    </rPh>
    <phoneticPr fontId="2"/>
  </si>
  <si>
    <t>%</t>
    <phoneticPr fontId="2"/>
  </si>
  <si>
    <t>本調査における「保管」とは、取り外した太陽光パネルを、処理先へ引き渡すまでの間、現場内や自社施設等に一定期間留め置くことを指します。ただし、当日中の積込み待ちや搬出待ちは含みません。</t>
    <phoneticPr fontId="2"/>
  </si>
  <si>
    <t>近隣に複数発電所を所有しまとめて維持管理しているが、使用済太陽光パネルを廃棄する予定はない。</t>
    <phoneticPr fontId="2"/>
  </si>
  <si>
    <t>近隣に複数発電所を所有しているが、まとめて維持管理してはいない。</t>
    <phoneticPr fontId="2"/>
  </si>
  <si>
    <t>近隣に複数発電所を所有していない。</t>
    <phoneticPr fontId="2"/>
  </si>
  <si>
    <t>総発電容量</t>
    <phoneticPr fontId="2"/>
  </si>
  <si>
    <t>kW</t>
    <phoneticPr fontId="2"/>
  </si>
  <si>
    <t>設備容量が一番目に多い事業場</t>
    <phoneticPr fontId="2"/>
  </si>
  <si>
    <t>設置形態</t>
  </si>
  <si>
    <t>設備容量</t>
    <phoneticPr fontId="2"/>
  </si>
  <si>
    <t>導入枚数</t>
    <phoneticPr fontId="2"/>
  </si>
  <si>
    <t>FIT制度に基づく認定を受けた設備容量</t>
    <phoneticPr fontId="2"/>
  </si>
  <si>
    <t>枚</t>
    <phoneticPr fontId="2"/>
  </si>
  <si>
    <t>定期借地</t>
    <phoneticPr fontId="2"/>
  </si>
  <si>
    <t>賃貸の土地（定期借地以外）</t>
    <phoneticPr fontId="2"/>
  </si>
  <si>
    <t>自社保有地</t>
    <phoneticPr fontId="2"/>
  </si>
  <si>
    <t>設置時期</t>
    <phoneticPr fontId="2"/>
  </si>
  <si>
    <t>月</t>
    <rPh sb="0" eb="1">
      <t>ガツ</t>
    </rPh>
    <phoneticPr fontId="2"/>
  </si>
  <si>
    <t>設備容量が二番目に多い事業場</t>
    <rPh sb="5" eb="6">
      <t>ニ</t>
    </rPh>
    <phoneticPr fontId="2"/>
  </si>
  <si>
    <t>設備容量が三番目に多い事業場</t>
    <rPh sb="5" eb="6">
      <t>サン</t>
    </rPh>
    <phoneticPr fontId="2"/>
  </si>
  <si>
    <t>問1-3</t>
    <rPh sb="0" eb="1">
      <t>トイ</t>
    </rPh>
    <phoneticPr fontId="2"/>
  </si>
  <si>
    <t>問1-4</t>
    <rPh sb="0" eb="1">
      <t>トイ</t>
    </rPh>
    <phoneticPr fontId="2"/>
  </si>
  <si>
    <t>固定価格買取制度の買取期間終了による売電収入の低下により事業継続が困難なため</t>
    <phoneticPr fontId="2"/>
  </si>
  <si>
    <t>設備の老朽化・故障により、発電効率が低下する又は発電の実施が困難で継続利用が難しいため</t>
    <phoneticPr fontId="2"/>
  </si>
  <si>
    <t>自治体、地域住民等から撤去を求められる可能性があるため</t>
    <phoneticPr fontId="2"/>
  </si>
  <si>
    <t>継続利用のための契約・手続が難しいため</t>
    <phoneticPr fontId="2"/>
  </si>
  <si>
    <t>問1-5</t>
    <rPh sb="0" eb="1">
      <t>トイ</t>
    </rPh>
    <phoneticPr fontId="2"/>
  </si>
  <si>
    <t>GaAｓ系</t>
    <phoneticPr fontId="2"/>
  </si>
  <si>
    <t>CIS系</t>
    <phoneticPr fontId="2"/>
  </si>
  <si>
    <t>CdTe系</t>
    <phoneticPr fontId="2"/>
  </si>
  <si>
    <t>その他薄膜系</t>
    <phoneticPr fontId="2"/>
  </si>
  <si>
    <t>種類不明</t>
    <phoneticPr fontId="2"/>
  </si>
  <si>
    <t>使用実績がない</t>
    <phoneticPr fontId="2"/>
  </si>
  <si>
    <t>【設備関係】</t>
    <phoneticPr fontId="2"/>
  </si>
  <si>
    <t>【解体・撤去関係】</t>
    <phoneticPr fontId="2"/>
  </si>
  <si>
    <t>問2（ⅰ） 解体・撤去の実施状況、基本情報</t>
    <phoneticPr fontId="2"/>
  </si>
  <si>
    <t>大手建設会社や大規模事業の主幹業者と契約している（解体・撤去事業者は下請けとして大手建設会社等と契約）　</t>
    <phoneticPr fontId="2"/>
  </si>
  <si>
    <t>解体・撤去事業者と直接契約している</t>
    <phoneticPr fontId="2"/>
  </si>
  <si>
    <t>自社で解体・撤去している</t>
    <phoneticPr fontId="2"/>
  </si>
  <si>
    <t>問2-3</t>
    <rPh sb="0" eb="1">
      <t>トイ</t>
    </rPh>
    <phoneticPr fontId="2"/>
  </si>
  <si>
    <t>問2（ⅱ） 解体・撤去および排出実態</t>
    <phoneticPr fontId="2"/>
  </si>
  <si>
    <t>本調査における「災害等」とは、地震、台風、豪雨、豪雪、落雷等の異常な自然現象、事故または火災等を指します。通常の積雪、鳥獣被害は含みません。</t>
  </si>
  <si>
    <t>問2-4</t>
    <rPh sb="0" eb="1">
      <t>トイ</t>
    </rPh>
    <phoneticPr fontId="2"/>
  </si>
  <si>
    <t>住宅など建物の屋根に架台設置された太陽光パネル</t>
    <phoneticPr fontId="2"/>
  </si>
  <si>
    <t>建物の屋根材や外壁材と一体化した太陽光パネル</t>
    <phoneticPr fontId="2"/>
  </si>
  <si>
    <t>平地に設置された太陽光パネル</t>
    <phoneticPr fontId="2"/>
  </si>
  <si>
    <t>取り外しまたは解体・撤去を依頼／自社で実施した件数</t>
    <phoneticPr fontId="2"/>
  </si>
  <si>
    <t>うち、メガソーラーなどの大規模の件数（1MW以上）</t>
    <phoneticPr fontId="2"/>
  </si>
  <si>
    <t>うち、災害等によるものの件数</t>
    <phoneticPr fontId="2"/>
  </si>
  <si>
    <t>問2-5</t>
    <rPh sb="0" eb="1">
      <t>トイ</t>
    </rPh>
    <phoneticPr fontId="2"/>
  </si>
  <si>
    <t>1.</t>
  </si>
  <si>
    <t>貴社</t>
    <phoneticPr fontId="2"/>
  </si>
  <si>
    <t>リース業者</t>
    <phoneticPr fontId="2"/>
  </si>
  <si>
    <t>件</t>
    <rPh sb="0" eb="1">
      <t>ケン</t>
    </rPh>
    <phoneticPr fontId="2"/>
  </si>
  <si>
    <t>単純破砕事業者へ引渡し</t>
    <phoneticPr fontId="2"/>
  </si>
  <si>
    <t>リユース事業者へ引渡し</t>
    <phoneticPr fontId="2"/>
  </si>
  <si>
    <t>最終処分事業者へ直接引渡し</t>
    <phoneticPr fontId="2"/>
  </si>
  <si>
    <t>使用終了後第三者による事業継続を意図して所有権を移転した（処分方法は不明）</t>
    <phoneticPr fontId="2"/>
  </si>
  <si>
    <t>使用終了後第三者による事業継続を意図せずに所有権を移転した（処分方法は不明）</t>
    <phoneticPr fontId="2"/>
  </si>
  <si>
    <t>新古品</t>
  </si>
  <si>
    <t>不良品/故障品</t>
  </si>
  <si>
    <t>災害等によるもの</t>
  </si>
  <si>
    <t>目的を終了したもの</t>
  </si>
  <si>
    <t>その他（具体的に）</t>
    <phoneticPr fontId="2"/>
  </si>
  <si>
    <t>t/年</t>
    <phoneticPr fontId="2"/>
  </si>
  <si>
    <t>枚/年</t>
    <phoneticPr fontId="2"/>
  </si>
  <si>
    <t>2.</t>
    <phoneticPr fontId="2"/>
  </si>
  <si>
    <t>単純破砕事業者へ引渡し　</t>
    <phoneticPr fontId="2"/>
  </si>
  <si>
    <t>リユース事業者へ引渡し </t>
    <phoneticPr fontId="2"/>
  </si>
  <si>
    <t>事業者名</t>
    <rPh sb="0" eb="4">
      <t>ジギョウシャメイ</t>
    </rPh>
    <phoneticPr fontId="2"/>
  </si>
  <si>
    <t>問2-6</t>
    <rPh sb="0" eb="1">
      <t>トイ</t>
    </rPh>
    <phoneticPr fontId="2"/>
  </si>
  <si>
    <t>国内でのリユース</t>
    <rPh sb="0" eb="2">
      <t>コクナイ</t>
    </rPh>
    <phoneticPr fontId="2"/>
  </si>
  <si>
    <t>海外でのリユース</t>
    <rPh sb="0" eb="2">
      <t>カイガイ</t>
    </rPh>
    <phoneticPr fontId="2"/>
  </si>
  <si>
    <t>アルミフレームを取り外した</t>
    <phoneticPr fontId="2"/>
  </si>
  <si>
    <t>アルミフレームを取り外していない</t>
    <phoneticPr fontId="2"/>
  </si>
  <si>
    <t>問2-7</t>
    <rPh sb="0" eb="1">
      <t>トイ</t>
    </rPh>
    <phoneticPr fontId="2"/>
  </si>
  <si>
    <t>災害等によるもの</t>
    <phoneticPr fontId="2"/>
  </si>
  <si>
    <t>FIT買取期間終了によるもの</t>
    <phoneticPr fontId="2"/>
  </si>
  <si>
    <t>パワーコンディショナ、架台、ケーブル等の周辺機器の交換・更新に伴うもの</t>
    <phoneticPr fontId="2"/>
  </si>
  <si>
    <t>太陽光パネルの出力低下・劣化によるもの</t>
    <phoneticPr fontId="2"/>
  </si>
  <si>
    <t>発電出力向上、設備更新を目的とするもの</t>
    <phoneticPr fontId="2"/>
  </si>
  <si>
    <t>新古品・在庫品の整理、売却、処分によるもの</t>
    <phoneticPr fontId="2"/>
  </si>
  <si>
    <t>理由不明</t>
    <phoneticPr fontId="2"/>
  </si>
  <si>
    <t>t</t>
    <phoneticPr fontId="2"/>
  </si>
  <si>
    <t>枚</t>
  </si>
  <si>
    <t>問2-8</t>
    <rPh sb="0" eb="1">
      <t>トイ</t>
    </rPh>
    <phoneticPr fontId="2"/>
  </si>
  <si>
    <t>2025年度中に故障・破損により交換・撤去した枚数</t>
    <rPh sb="4" eb="7">
      <t>ネンドチュウ</t>
    </rPh>
    <rPh sb="8" eb="10">
      <t>コショウ</t>
    </rPh>
    <rPh sb="11" eb="13">
      <t>ハソン</t>
    </rPh>
    <rPh sb="16" eb="18">
      <t>コウカン</t>
    </rPh>
    <rPh sb="19" eb="21">
      <t>テッキョ</t>
    </rPh>
    <rPh sb="23" eb="25">
      <t>マイスウ</t>
    </rPh>
    <phoneticPr fontId="2"/>
  </si>
  <si>
    <t>設置時期</t>
    <rPh sb="0" eb="4">
      <t>セッチジキ</t>
    </rPh>
    <phoneticPr fontId="2"/>
  </si>
  <si>
    <t>不明</t>
    <rPh sb="0" eb="1">
      <t>フメイ</t>
    </rPh>
    <phoneticPr fontId="2"/>
  </si>
  <si>
    <t>問2-9</t>
    <rPh sb="0" eb="1">
      <t>トイ</t>
    </rPh>
    <phoneticPr fontId="2"/>
  </si>
  <si>
    <t>kW</t>
  </si>
  <si>
    <t>日間</t>
  </si>
  <si>
    <t>日間</t>
    <rPh sb="0" eb="1">
      <t>ニチ</t>
    </rPh>
    <rPh sb="1" eb="2">
      <t>アイダ</t>
    </rPh>
    <phoneticPr fontId="2"/>
  </si>
  <si>
    <t>最大案件の排出枚数</t>
    <phoneticPr fontId="2"/>
  </si>
  <si>
    <t>最大案件の排出重量</t>
    <phoneticPr fontId="2"/>
  </si>
  <si>
    <t>当該案件の設備容量</t>
    <phoneticPr fontId="2"/>
  </si>
  <si>
    <t>太陽光パネルの設置場所において取り外し作業着手から排出完了までにかかった期間  </t>
    <phoneticPr fontId="2"/>
  </si>
  <si>
    <t>２番目に排出量が大きかった案件の排出枚数</t>
    <rPh sb="4" eb="7">
      <t>ハイシュツリョウ</t>
    </rPh>
    <rPh sb="8" eb="9">
      <t>オオ</t>
    </rPh>
    <rPh sb="13" eb="15">
      <t>アンケン</t>
    </rPh>
    <phoneticPr fontId="2"/>
  </si>
  <si>
    <t>２番目に排出量が大きかった案件の排出重量</t>
    <phoneticPr fontId="2"/>
  </si>
  <si>
    <t>３番目に排出量が大きかった案件の排出枚数</t>
    <rPh sb="4" eb="7">
      <t>ハイシュツリョウ</t>
    </rPh>
    <rPh sb="8" eb="9">
      <t>オオ</t>
    </rPh>
    <rPh sb="13" eb="15">
      <t>アンケン</t>
    </rPh>
    <phoneticPr fontId="2"/>
  </si>
  <si>
    <t>３番目に排出量が大きかった案件の排出重量</t>
    <phoneticPr fontId="2"/>
  </si>
  <si>
    <t>４番目に排出量が大きかった案件の排出枚数</t>
    <rPh sb="4" eb="7">
      <t>ハイシュツリョウ</t>
    </rPh>
    <rPh sb="8" eb="9">
      <t>オオ</t>
    </rPh>
    <rPh sb="13" eb="15">
      <t>アンケン</t>
    </rPh>
    <phoneticPr fontId="2"/>
  </si>
  <si>
    <t>４番目に排出量が大きかった案件の排出重量</t>
    <phoneticPr fontId="2"/>
  </si>
  <si>
    <t>５番目に排出量が大きかった案件の排出枚数</t>
    <rPh sb="4" eb="7">
      <t>ハイシュツリョウ</t>
    </rPh>
    <rPh sb="8" eb="9">
      <t>オオ</t>
    </rPh>
    <rPh sb="13" eb="15">
      <t>アンケン</t>
    </rPh>
    <phoneticPr fontId="2"/>
  </si>
  <si>
    <t>５番目に排出量が大きかった案件の排出重量</t>
    <phoneticPr fontId="2"/>
  </si>
  <si>
    <t>問2（ⅲ） 排出後の取扱い・処理ルート</t>
    <phoneticPr fontId="2"/>
  </si>
  <si>
    <t>問2-10</t>
    <rPh sb="0" eb="1">
      <t>トイ</t>
    </rPh>
    <phoneticPr fontId="2"/>
  </si>
  <si>
    <t>保管したことがある　→問2-11に進んでください</t>
    <phoneticPr fontId="2"/>
  </si>
  <si>
    <t>保管したことはない・分からない　→問2-13に進んでください</t>
    <phoneticPr fontId="2"/>
  </si>
  <si>
    <t>問2-11</t>
    <rPh sb="0" eb="1">
      <t>トイ</t>
    </rPh>
    <phoneticPr fontId="2"/>
  </si>
  <si>
    <t>保管枚数（枚）</t>
  </si>
  <si>
    <t>保管期間（日）</t>
  </si>
  <si>
    <t>回答例</t>
  </si>
  <si>
    <t>①</t>
  </si>
  <si>
    <t>②</t>
  </si>
  <si>
    <t>③</t>
  </si>
  <si>
    <t>④</t>
  </si>
  <si>
    <t>⑤</t>
  </si>
  <si>
    <r>
      <t>保管面積（m</t>
    </r>
    <r>
      <rPr>
        <vertAlign val="superscript"/>
        <sz val="11"/>
        <rFont val="Meiryo UI"/>
        <family val="3"/>
        <charset val="128"/>
      </rPr>
      <t>2</t>
    </r>
    <r>
      <rPr>
        <sz val="11"/>
        <rFont val="Meiryo UI"/>
        <family val="3"/>
        <charset val="128"/>
      </rPr>
      <t>）</t>
    </r>
  </si>
  <si>
    <r>
      <t>m</t>
    </r>
    <r>
      <rPr>
        <vertAlign val="superscript"/>
        <sz val="11"/>
        <rFont val="Meiryo UI"/>
        <family val="3"/>
        <charset val="128"/>
      </rPr>
      <t>2</t>
    </r>
  </si>
  <si>
    <t>日間</t>
    <phoneticPr fontId="2"/>
  </si>
  <si>
    <r>
      <t>m</t>
    </r>
    <r>
      <rPr>
        <vertAlign val="superscript"/>
        <sz val="11"/>
        <rFont val="Meiryo UI"/>
        <family val="3"/>
        <charset val="128"/>
      </rPr>
      <t>2</t>
    </r>
    <phoneticPr fontId="2"/>
  </si>
  <si>
    <t>問2-12</t>
    <rPh sb="0" eb="1">
      <t>トイ</t>
    </rPh>
    <phoneticPr fontId="2"/>
  </si>
  <si>
    <t>運搬費用を抑えるため</t>
    <phoneticPr fontId="2"/>
  </si>
  <si>
    <t>解体・撤去  事業者を見つけることに時間を要したため</t>
    <phoneticPr fontId="2"/>
  </si>
  <si>
    <t>リユースや転売を検討しているため  </t>
    <phoneticPr fontId="2"/>
  </si>
  <si>
    <t>問2-13</t>
    <rPh sb="0" eb="1">
      <t>トイ</t>
    </rPh>
    <phoneticPr fontId="2"/>
  </si>
  <si>
    <t>処理先（搬出先）をあらかじめ指定している。→問2-14に進んでください</t>
    <phoneticPr fontId="2"/>
  </si>
  <si>
    <t>問2-15</t>
    <rPh sb="0" eb="1">
      <t>トイ</t>
    </rPh>
    <phoneticPr fontId="2"/>
  </si>
  <si>
    <t>JPEA「適正処理（リサイクル）の可能な産業廃棄物中間処理業者名 一覧表」</t>
    <phoneticPr fontId="2"/>
  </si>
  <si>
    <t>PVリサイクル.com「リサイクル事業者一覧」</t>
    <phoneticPr fontId="2"/>
  </si>
  <si>
    <t>問2-16</t>
    <rPh sb="0" eb="1">
      <t>トイ</t>
    </rPh>
    <phoneticPr fontId="2"/>
  </si>
  <si>
    <t>リユースに回すことを検討したが実施しなかった。→問2-1８に進んでください</t>
    <phoneticPr fontId="2"/>
  </si>
  <si>
    <t>リユースに回すことを検討しなかった。→問2-1９に進んでください</t>
    <phoneticPr fontId="2"/>
  </si>
  <si>
    <t>問2-17</t>
    <rPh sb="0" eb="1">
      <t>トイ</t>
    </rPh>
    <phoneticPr fontId="2"/>
  </si>
  <si>
    <t>10.</t>
    <phoneticPr fontId="2"/>
  </si>
  <si>
    <t>リユース事業者</t>
    <phoneticPr fontId="2"/>
  </si>
  <si>
    <t>発電事業者</t>
    <phoneticPr fontId="2"/>
  </si>
  <si>
    <t>EPC事業者</t>
    <phoneticPr fontId="2"/>
  </si>
  <si>
    <t>O&amp;M事業者</t>
    <phoneticPr fontId="2"/>
  </si>
  <si>
    <t>輸出事業者（海外向け）</t>
    <phoneticPr fontId="2"/>
  </si>
  <si>
    <t>リユースプラットフォーム（オンライン売買）</t>
    <phoneticPr fontId="2"/>
  </si>
  <si>
    <t>自社別案件での再利用</t>
    <phoneticPr fontId="2"/>
  </si>
  <si>
    <t>レンタル・リース事業者</t>
    <phoneticPr fontId="2"/>
  </si>
  <si>
    <t>部材単位での転売（パネル、PCSなど個別販売）</t>
    <phoneticPr fontId="2"/>
  </si>
  <si>
    <t>問2-18</t>
    <rPh sb="0" eb="1">
      <t>トイ</t>
    </rPh>
    <phoneticPr fontId="2"/>
  </si>
  <si>
    <t>中古市場での需要や売却先が不透明であった</t>
    <phoneticPr fontId="2"/>
  </si>
  <si>
    <t>品質保証や性能劣化の懸念があり販売できないと判断したため</t>
    <phoneticPr fontId="2"/>
  </si>
  <si>
    <t>有価で売却できず、引き渡しに費用がかかるため</t>
    <phoneticPr fontId="2"/>
  </si>
  <si>
    <t>取り外し・選別・保管等のコストが高い</t>
    <phoneticPr fontId="2"/>
  </si>
  <si>
    <t>輸送コストや物流手配が負担であった</t>
    <phoneticPr fontId="2"/>
  </si>
  <si>
    <t>数量がまとまらず商流に乗らなかった</t>
    <phoneticPr fontId="2"/>
  </si>
  <si>
    <t>契約上（PPAやリース等）、第三者売却が制限されていた</t>
    <phoneticPr fontId="2"/>
  </si>
  <si>
    <t>リユースに関する情報やノウハウが不足していた</t>
    <phoneticPr fontId="2"/>
  </si>
  <si>
    <t>廃棄処理の方が手続き的に容易だった</t>
    <phoneticPr fontId="2"/>
  </si>
  <si>
    <t>問2-19</t>
    <rPh sb="0" eb="1">
      <t>トイ</t>
    </rPh>
    <phoneticPr fontId="2"/>
  </si>
  <si>
    <t>当初から廃棄・リサイクル前提で計画していたため</t>
    <phoneticPr fontId="2"/>
  </si>
  <si>
    <t>リユース可能性について認識・検討の機会がなかった</t>
    <phoneticPr fontId="2"/>
  </si>
  <si>
    <t>設備が老朽化・劣化しており再利用できないと判断したため</t>
    <phoneticPr fontId="2"/>
  </si>
  <si>
    <t>撤去スケジュールが優先され、検討する時間がなかった</t>
    <phoneticPr fontId="2"/>
  </si>
  <si>
    <t>社内ルールや方針でリユースが想定されていない</t>
    <phoneticPr fontId="2"/>
  </si>
  <si>
    <t>品質保証やトレーサビリティに懸念があった</t>
    <phoneticPr fontId="2"/>
  </si>
  <si>
    <t>売却先・買取先の情報がなかった</t>
    <phoneticPr fontId="2"/>
  </si>
  <si>
    <t>逆有償取引になるため</t>
    <phoneticPr fontId="2"/>
  </si>
  <si>
    <t>経済合理性がないと判断した</t>
    <phoneticPr fontId="2"/>
  </si>
  <si>
    <t>手続きや契約が煩雑であると感じた</t>
    <phoneticPr fontId="2"/>
  </si>
  <si>
    <t>問2-20</t>
    <rPh sb="0" eb="1">
      <t>トイ</t>
    </rPh>
    <phoneticPr fontId="2"/>
  </si>
  <si>
    <t>受入を拒否されたことはない</t>
    <phoneticPr fontId="2"/>
  </si>
  <si>
    <t>【リパワリング】</t>
    <phoneticPr fontId="2"/>
  </si>
  <si>
    <t>問3-1</t>
    <rPh sb="0" eb="1">
      <t>トイ</t>
    </rPh>
    <phoneticPr fontId="2"/>
  </si>
  <si>
    <t>O＆M事業者と契約していない</t>
    <phoneticPr fontId="2"/>
  </si>
  <si>
    <t>O＆M事業者と契約している（具体的な契約先）</t>
    <rPh sb="3" eb="6">
      <t>ジギョウシャ</t>
    </rPh>
    <rPh sb="7" eb="9">
      <t>ケイヤク</t>
    </rPh>
    <rPh sb="14" eb="17">
      <t>グタイテキ</t>
    </rPh>
    <rPh sb="18" eb="21">
      <t>ケイヤクサキ</t>
    </rPh>
    <phoneticPr fontId="2"/>
  </si>
  <si>
    <t>問3-2</t>
    <rPh sb="0" eb="1">
      <t>トイ</t>
    </rPh>
    <phoneticPr fontId="2"/>
  </si>
  <si>
    <t>問3-3</t>
    <rPh sb="0" eb="1">
      <t>トイ</t>
    </rPh>
    <phoneticPr fontId="2"/>
  </si>
  <si>
    <t>9.</t>
    <phoneticPr fontId="2"/>
  </si>
  <si>
    <t>発電量実績や売電収入の推移により把握している</t>
    <phoneticPr fontId="2"/>
  </si>
  <si>
    <t>遠隔監視システムやモニタリングデータにより把握している</t>
    <phoneticPr fontId="2"/>
  </si>
  <si>
    <t>O&amp;M事業者、点検事業者等からの報告により把握している</t>
    <phoneticPr fontId="2"/>
  </si>
  <si>
    <t>自社での現地確認により把握している  </t>
    <phoneticPr fontId="2"/>
  </si>
  <si>
    <t>必要に応じて専門的な検査・診断を実施している</t>
    <phoneticPr fontId="2"/>
  </si>
  <si>
    <t>故障や異常が発生した場合にのみ確認している</t>
    <phoneticPr fontId="2"/>
  </si>
  <si>
    <t>特に把握していない</t>
    <phoneticPr fontId="2"/>
  </si>
  <si>
    <t>問3-4</t>
    <rPh sb="0" eb="1">
      <t>トイ</t>
    </rPh>
    <phoneticPr fontId="2"/>
  </si>
  <si>
    <t>用語も内容も認識しており、自社設備への適用可能性を検討できる程度に把握している　→問3-5へ進んでください</t>
    <phoneticPr fontId="2"/>
  </si>
  <si>
    <t>用語も内容も概ね認識している　→問3-5へ進んでください</t>
    <phoneticPr fontId="2"/>
  </si>
  <si>
    <t>用語は聞いたことがあるが、内容は十分に理解していない　→調査終了</t>
    <phoneticPr fontId="2"/>
  </si>
  <si>
    <t>この設問で初めて知った　→調査終了</t>
    <phoneticPr fontId="2"/>
  </si>
  <si>
    <t>問3-5</t>
    <rPh sb="0" eb="1">
      <t>トイ</t>
    </rPh>
    <phoneticPr fontId="2"/>
  </si>
  <si>
    <t>実施した</t>
    <phoneticPr fontId="2"/>
  </si>
  <si>
    <t>具体的に検討したが、実施していない</t>
    <phoneticPr fontId="2"/>
  </si>
  <si>
    <t>情報収集・概算検討のみ行った</t>
    <phoneticPr fontId="2"/>
  </si>
  <si>
    <t>検討していない</t>
    <phoneticPr fontId="2"/>
  </si>
  <si>
    <t>うち、2025年度</t>
    <phoneticPr fontId="2"/>
  </si>
  <si>
    <t>その他・処理先不明（具体的な引渡し先や把握内容）</t>
    <rPh sb="10" eb="13">
      <t>グタイテキ</t>
    </rPh>
    <phoneticPr fontId="2"/>
  </si>
  <si>
    <t>偶発的な故障・破損によるもの（災害等によるものを除く）</t>
    <phoneticPr fontId="2"/>
  </si>
  <si>
    <t>発電所の廃止（FIT買取期間終了によるものを除く）、土地利用の変更、土地売却、開発計画等  によるもの</t>
    <phoneticPr fontId="2"/>
  </si>
  <si>
    <t>チェックシート</t>
    <phoneticPr fontId="18"/>
  </si>
  <si>
    <t>その他の内容</t>
    <rPh sb="2" eb="3">
      <t>タ</t>
    </rPh>
    <rPh sb="4" eb="6">
      <t>ナイヨウ</t>
    </rPh>
    <phoneticPr fontId="18"/>
  </si>
  <si>
    <t>要確認箇所</t>
    <rPh sb="0" eb="1">
      <t>ヨウ</t>
    </rPh>
    <rPh sb="1" eb="3">
      <t>カクニン</t>
    </rPh>
    <rPh sb="3" eb="5">
      <t>カショ</t>
    </rPh>
    <phoneticPr fontId="18"/>
  </si>
  <si>
    <t>修正不可理由</t>
    <rPh sb="0" eb="2">
      <t>シュウセイ</t>
    </rPh>
    <rPh sb="2" eb="4">
      <t>フカ</t>
    </rPh>
    <rPh sb="4" eb="6">
      <t>リユウ</t>
    </rPh>
    <phoneticPr fontId="18"/>
  </si>
  <si>
    <t>Raw</t>
  </si>
  <si>
    <t/>
  </si>
  <si>
    <t>1.近隣に複数発電所を所有しまとめて維持管理しており、使用済太陽光パネルをまとめて廃棄する予定がある。
2.近隣に複数発電所を所有しまとめて維持管理しており、使用済太陽光パネルを分割して廃棄する予定がある
3.近隣に複数発電所を所有しまとめて維持管理しているが、使用済太陽光パネルを廃棄する予定はない。
4.近隣に複数発電所を所有しているが、まとめて維持管理してはいない。
5.近隣に複数発電所を所有していない。</t>
    <phoneticPr fontId="18"/>
  </si>
  <si>
    <t>総発電容量</t>
  </si>
  <si>
    <t>設備容量が一番目に多い事業場</t>
  </si>
  <si>
    <t>FIT買取期間終了後の即排出割合</t>
    <phoneticPr fontId="2"/>
  </si>
  <si>
    <t>設置時期</t>
  </si>
  <si>
    <t>月</t>
    <rPh sb="0" eb="1">
      <t>ツキ</t>
    </rPh>
    <phoneticPr fontId="2"/>
  </si>
  <si>
    <t>（西暦）</t>
    <rPh sb="1" eb="3">
      <t>セイレキ</t>
    </rPh>
    <phoneticPr fontId="2"/>
  </si>
  <si>
    <t>（西暦）年</t>
    <rPh sb="1" eb="3">
      <t>セイレキ</t>
    </rPh>
    <rPh sb="4" eb="5">
      <t>ネン</t>
    </rPh>
    <phoneticPr fontId="2"/>
  </si>
  <si>
    <t>2.固定価格買取制度の買取期間終了による売電収入の低下により事業継続が困難なため</t>
  </si>
  <si>
    <t>3.設備の老朽化・故障により、発電効率が低下する又は発電の実施が困難で継続利用が難しいため</t>
  </si>
  <si>
    <t>4.自治体、地域住民等から撤去を求められる可能性があるため</t>
  </si>
  <si>
    <t>6.継続利用のための契約・手続が難しいため</t>
  </si>
  <si>
    <t>1.土地契約の終了により、設備を継続利用できないため</t>
  </si>
  <si>
    <t>5.維持管理費用、保険料、修繕費等の負担が大きいため</t>
  </si>
  <si>
    <t>7.その他（具体的に）</t>
    <phoneticPr fontId="2"/>
  </si>
  <si>
    <t>1.GaAｓ系</t>
  </si>
  <si>
    <t>2.CIS系</t>
  </si>
  <si>
    <t>3.CdTe系</t>
  </si>
  <si>
    <t>4.ペロブスカイト系</t>
  </si>
  <si>
    <t>5.その他薄膜系</t>
  </si>
  <si>
    <t>6.種類不明</t>
  </si>
  <si>
    <t>7.使用実績がない</t>
  </si>
  <si>
    <t>1.解体・撤去事業者と直接契約している</t>
  </si>
  <si>
    <t>2.大手建設会社や大規模事業の主幹業者と契約している（解体・撤去事業者は下請けとして大手建設会社等と契約）　</t>
  </si>
  <si>
    <t>3.自社で解体・撤去している</t>
  </si>
  <si>
    <t>4.その他（具体的に）</t>
  </si>
  <si>
    <t>具体的な契約先</t>
    <rPh sb="0" eb="3">
      <t>グタイテキ</t>
    </rPh>
    <rPh sb="4" eb="7">
      <t>ケイヤクサキ</t>
    </rPh>
    <phoneticPr fontId="2"/>
  </si>
  <si>
    <t>3.その他（具体的に）</t>
  </si>
  <si>
    <t>1.貴社
2.リース業者
3.その他（具体的に）</t>
    <phoneticPr fontId="2"/>
  </si>
  <si>
    <t>1.住宅など建物の屋根に架台設置された太陽光パネル</t>
  </si>
  <si>
    <t>2.建物の屋根材や外壁材と一体化した太陽光パネル</t>
  </si>
  <si>
    <t>3.平地に設置された太陽光パネル</t>
  </si>
  <si>
    <t>取り外しまたは解体・撤去を依頼／自社で実施した件数</t>
  </si>
  <si>
    <t>うち、メガソーラーなどの大規模の件数（1MW以上）</t>
  </si>
  <si>
    <t>うち、災害等によるものの件数</t>
  </si>
  <si>
    <t>1.単純破砕事業者へ引渡し</t>
  </si>
  <si>
    <t>その他（具体的に）</t>
  </si>
  <si>
    <t>t/年</t>
  </si>
  <si>
    <t>枚/年</t>
  </si>
  <si>
    <t>搬出先</t>
    <rPh sb="0" eb="3">
      <t>ハンシュツサキ</t>
    </rPh>
    <phoneticPr fontId="2"/>
  </si>
  <si>
    <t>その他の内容</t>
    <rPh sb="2" eb="3">
      <t>タ</t>
    </rPh>
    <rPh sb="4" eb="6">
      <t>ナイヨウ</t>
    </rPh>
    <phoneticPr fontId="2"/>
  </si>
  <si>
    <t>パネルの状態</t>
    <rPh sb="4" eb="6">
      <t>ジョウタイ</t>
    </rPh>
    <phoneticPr fontId="2"/>
  </si>
  <si>
    <t>引渡した事業者名</t>
    <rPh sb="0" eb="2">
      <t>ヒキワタ</t>
    </rPh>
    <rPh sb="4" eb="8">
      <t>ジギョウシャメイ</t>
    </rPh>
    <phoneticPr fontId="2"/>
  </si>
  <si>
    <t>1.単純破砕事業者へ引渡し　</t>
  </si>
  <si>
    <t>1.国内でのリユース</t>
  </si>
  <si>
    <t>2.海外でのリユース</t>
  </si>
  <si>
    <t>アルミフレームを取り外した</t>
  </si>
  <si>
    <t>アルミフレームを取り外していない</t>
  </si>
  <si>
    <t>1.偶発的な故障・破損によるもの（災害等によるものを除く）</t>
  </si>
  <si>
    <t>2.災害等によるもの</t>
  </si>
  <si>
    <t>3.FIT買取期間終了によるもの</t>
  </si>
  <si>
    <t>4.パワーコンディショナ、架台、ケーブル等の周辺機器の交換・更新に伴うもの</t>
  </si>
  <si>
    <t>5.太陽光パネルの出力低下・劣化によるもの</t>
  </si>
  <si>
    <t>6.発電出力向上、設備更新を目的とするもの</t>
  </si>
  <si>
    <t>7.発電所の廃止（FIT買取期間終了によるものを除く）、土地利用の変更、土地売却、開発計画等  によるもの</t>
  </si>
  <si>
    <t>8.新古品・在庫品の整理、売却、処分によるもの</t>
  </si>
  <si>
    <t>9.その他</t>
  </si>
  <si>
    <t>10.理由不明</t>
  </si>
  <si>
    <t>t</t>
  </si>
  <si>
    <t>不明</t>
    <rPh sb="0" eb="2">
      <t>フメイ</t>
    </rPh>
    <phoneticPr fontId="2"/>
  </si>
  <si>
    <t>（西暦）</t>
    <phoneticPr fontId="2"/>
  </si>
  <si>
    <t>最大案件</t>
    <rPh sb="0" eb="4">
      <t>サイダイアンケン</t>
    </rPh>
    <phoneticPr fontId="2"/>
  </si>
  <si>
    <t>排出重量</t>
    <rPh sb="0" eb="4">
      <t>ハイシュツジュウリョウ</t>
    </rPh>
    <phoneticPr fontId="2"/>
  </si>
  <si>
    <t>設備容量</t>
    <rPh sb="0" eb="4">
      <t>セツビヨウリョウ</t>
    </rPh>
    <phoneticPr fontId="2"/>
  </si>
  <si>
    <t>かかった期間</t>
    <rPh sb="4" eb="6">
      <t>キカン</t>
    </rPh>
    <phoneticPr fontId="2"/>
  </si>
  <si>
    <t>２番目</t>
    <phoneticPr fontId="2"/>
  </si>
  <si>
    <t>３番目</t>
  </si>
  <si>
    <t>４番目</t>
  </si>
  <si>
    <t>５番目</t>
  </si>
  <si>
    <t>1.保管したことがある
2.保管したことはない・分からない</t>
    <phoneticPr fontId="2"/>
  </si>
  <si>
    <t>保管面積（m2）</t>
  </si>
  <si>
    <t>①</t>
    <phoneticPr fontId="2"/>
  </si>
  <si>
    <t>②</t>
    <phoneticPr fontId="2"/>
  </si>
  <si>
    <t>③</t>
    <phoneticPr fontId="2"/>
  </si>
  <si>
    <t>④</t>
    <phoneticPr fontId="2"/>
  </si>
  <si>
    <t>⑤</t>
    <phoneticPr fontId="2"/>
  </si>
  <si>
    <t>1.運搬費用を抑えるため</t>
  </si>
  <si>
    <t>2.解体・撤去  事業者を見つけることに時間を要したため</t>
  </si>
  <si>
    <t>3.リユースや転売を検討しているため  </t>
  </si>
  <si>
    <t>1.処理先（搬出先）をあらかじめ指定している。→問2-14に進んでください</t>
  </si>
  <si>
    <t>2.処理先（搬出先）は、解体・撤去業者から提案を受けて決定している。→問2-1６に進んでください</t>
  </si>
  <si>
    <t>1.JPEA「適正処理（リサイクル）の可能な産業廃棄物中間処理業者名 一覧表」</t>
  </si>
  <si>
    <t>2.PVリサイクル.com「リサイクル事業者一覧」</t>
  </si>
  <si>
    <t>1.リユースに回した
2.リユースに回すことを検討したが実施しなかった。
3.リユースに回すことを検討しなかった。</t>
    <phoneticPr fontId="2"/>
  </si>
  <si>
    <t>1.リユース事業者</t>
  </si>
  <si>
    <t>2.発電事業者</t>
  </si>
  <si>
    <t>3.EPC事業者</t>
  </si>
  <si>
    <t>4.O&amp;M事業者</t>
  </si>
  <si>
    <t>5.輸出事業者（海外向け）</t>
  </si>
  <si>
    <t>6.リユースプラットフォーム（オンライン売買）</t>
  </si>
  <si>
    <t>7.自社別案件での再利用</t>
  </si>
  <si>
    <t>8.レンタル・リース事業者</t>
  </si>
  <si>
    <t>9.部材単位での転売（パネル、PCSなど個別販売）</t>
  </si>
  <si>
    <t>10.その他（具体的に）</t>
  </si>
  <si>
    <t>1.中古市場での需要や売却先が不透明であった</t>
  </si>
  <si>
    <t>2.品質保証や性能劣化の懸念があり販売できないと判断したため</t>
  </si>
  <si>
    <t>3.有価で売却できず、引き渡しに費用がかかるため</t>
  </si>
  <si>
    <t>4.取り外し・選別・保管等のコストが高い</t>
  </si>
  <si>
    <t>5.輸送コストや物流手配が負担であった</t>
  </si>
  <si>
    <t>6.数量がまとまらず商流に乗らなかった</t>
  </si>
  <si>
    <t>7.契約上（PPAやリース等）、第三者売却が制限されていた</t>
  </si>
  <si>
    <t>8.リユースに関する情報やノウハウが不足していた</t>
  </si>
  <si>
    <t>9.廃棄処理の方が手続き的に容易だった</t>
  </si>
  <si>
    <t>1.当初から廃棄・リサイクル前提で計画していたため</t>
  </si>
  <si>
    <t>2.リユース可能性について認識・検討の機会がなかった</t>
  </si>
  <si>
    <t>3.設備が老朽化・劣化しており再利用できないと判断したため</t>
  </si>
  <si>
    <t>4.撤去スケジュールが優先され、検討する時間がなかった</t>
  </si>
  <si>
    <t>5.社内ルールや方針でリユースが想定されていない</t>
  </si>
  <si>
    <t>6.品質保証やトレーサビリティに懸念があった</t>
  </si>
  <si>
    <t>7.売却先・買取先の情報がなかった</t>
  </si>
  <si>
    <t>8.逆有償取引になるため</t>
  </si>
  <si>
    <t>9.経済合理性がないと判断した</t>
  </si>
  <si>
    <t>10.手続きや契約が煩雑であると感じた</t>
  </si>
  <si>
    <t>11.その他（具体的に）</t>
  </si>
  <si>
    <t>1.O＆M事業者と契約している（具体的な契約先）
2.O＆M事業者と契約していない</t>
    <phoneticPr fontId="2"/>
  </si>
  <si>
    <t>1.発電量実績や売電収入の推移により把握している</t>
  </si>
  <si>
    <t>2.遠隔監視システムやモニタリングデータにより把握している</t>
  </si>
  <si>
    <t>3.O&amp;M事業者、点検事業者等からの報告により把握している</t>
  </si>
  <si>
    <t>4.自社での現地確認により把握している  </t>
  </si>
  <si>
    <t>5.必要に応じて専門的な検査・診断を実施している</t>
  </si>
  <si>
    <t>6.故障や異常が発生した場合にのみ確認している</t>
  </si>
  <si>
    <t>7.特に把握していない</t>
  </si>
  <si>
    <t>8.分からない</t>
  </si>
  <si>
    <t>9.その他（具体的に）</t>
  </si>
  <si>
    <t>1.実施した</t>
  </si>
  <si>
    <t>2.具体的に検討したが、実施していない</t>
  </si>
  <si>
    <t>3.情報収集・概算検討のみ行った</t>
  </si>
  <si>
    <t>4.検討していない</t>
  </si>
  <si>
    <t>現在まで（2025年を含む）</t>
  </si>
  <si>
    <t>うち、2025年度</t>
  </si>
  <si>
    <t>貴会社名</t>
    <rPh sb="0" eb="1">
      <t>キ</t>
    </rPh>
    <rPh sb="1" eb="4">
      <t>カイシャメイ</t>
    </rPh>
    <phoneticPr fontId="18"/>
  </si>
  <si>
    <t>役職</t>
    <rPh sb="0" eb="2">
      <t>ヤクショク</t>
    </rPh>
    <phoneticPr fontId="18"/>
  </si>
  <si>
    <t>メールアドレス</t>
    <phoneticPr fontId="18"/>
  </si>
  <si>
    <t>電話番号</t>
    <rPh sb="0" eb="4">
      <t>デンワバンゴウ</t>
    </rPh>
    <phoneticPr fontId="2"/>
  </si>
  <si>
    <r>
      <t>近隣に複数発電所を所有していますか。所有している場合は、現在まとめて維持管理し、さらに使用済太陽光パネルをまとめて廃棄する予定がありますか。</t>
    </r>
    <r>
      <rPr>
        <b/>
        <u/>
        <sz val="11"/>
        <rFont val="Meiryo UI"/>
        <family val="3"/>
        <charset val="128"/>
      </rPr>
      <t>該当するものを「ひとつ」</t>
    </r>
    <r>
      <rPr>
        <b/>
        <sz val="11"/>
        <rFont val="Meiryo UI"/>
        <family val="3"/>
        <charset val="128"/>
      </rPr>
      <t>選んでください。</t>
    </r>
    <phoneticPr fontId="2"/>
  </si>
  <si>
    <r>
      <t>　</t>
    </r>
    <r>
      <rPr>
        <u/>
        <sz val="11"/>
        <color theme="1"/>
        <rFont val="Meiryo UI"/>
        <family val="3"/>
        <charset val="128"/>
      </rPr>
      <t>該当するものを「ひとつ」</t>
    </r>
    <r>
      <rPr>
        <sz val="11"/>
        <color theme="1"/>
        <rFont val="Meiryo UI"/>
        <family val="3"/>
        <charset val="128"/>
      </rPr>
      <t>選んでください。</t>
    </r>
    <phoneticPr fontId="2"/>
  </si>
  <si>
    <r>
      <t>太陽光発電設備を「解体・撤去・処理ルート」に出す際に想定される主な理由について、</t>
    </r>
    <r>
      <rPr>
        <b/>
        <u/>
        <sz val="11"/>
        <rFont val="Meiryo UI"/>
        <family val="3"/>
        <charset val="128"/>
      </rPr>
      <t>該当するものを「すべて」</t>
    </r>
    <r>
      <rPr>
        <b/>
        <sz val="11"/>
        <rFont val="Meiryo UI"/>
        <family val="3"/>
        <charset val="128"/>
      </rPr>
      <t>選んでください。（複数回答可）</t>
    </r>
    <phoneticPr fontId="2"/>
  </si>
  <si>
    <r>
      <t>現在運用中または過去に導入した太陽光パネルについて、使用実績のあるシリコン系以外の太陽光パネル（化合物系（GaAs系、CIS系、CdTe系）または有機系（ペロブスカイト等））について、</t>
    </r>
    <r>
      <rPr>
        <b/>
        <u/>
        <sz val="11"/>
        <rFont val="Meiryo UI"/>
        <family val="3"/>
        <charset val="128"/>
      </rPr>
      <t>該当するものを「すべて」</t>
    </r>
    <r>
      <rPr>
        <b/>
        <sz val="11"/>
        <rFont val="Meiryo UI"/>
        <family val="3"/>
        <charset val="128"/>
      </rPr>
      <t>選んでください。使用実績がない場合は、「使用実績なし」を選択してください。（複数回答可。ただし、7.は単一回答）</t>
    </r>
    <phoneticPr fontId="2"/>
  </si>
  <si>
    <r>
      <t>太陽光パネルの取り外し工事を実施する際の契約先について、</t>
    </r>
    <r>
      <rPr>
        <b/>
        <u/>
        <sz val="11"/>
        <rFont val="Meiryo UI"/>
        <family val="3"/>
        <charset val="128"/>
      </rPr>
      <t>該当するものを「すべて」</t>
    </r>
    <r>
      <rPr>
        <b/>
        <sz val="11"/>
        <rFont val="Meiryo UI"/>
        <family val="3"/>
        <charset val="128"/>
      </rPr>
      <t>選んでください。（複数回答可）</t>
    </r>
    <phoneticPr fontId="2"/>
  </si>
  <si>
    <r>
      <t>問2-2で「3.自社で解体・撤去している」を選んだ場合、解体・撤去または交換等により発生した太陽光パネルについて、保管したことはありますか。</t>
    </r>
    <r>
      <rPr>
        <b/>
        <u/>
        <sz val="11"/>
        <rFont val="Meiryo UI"/>
        <family val="3"/>
        <charset val="128"/>
      </rPr>
      <t>該当するものを「ひとつ」</t>
    </r>
    <r>
      <rPr>
        <b/>
        <sz val="11"/>
        <rFont val="Meiryo UI"/>
        <family val="3"/>
        <charset val="128"/>
      </rPr>
      <t>選んでください。</t>
    </r>
    <phoneticPr fontId="2"/>
  </si>
  <si>
    <r>
      <t>保管した主な理由について、</t>
    </r>
    <r>
      <rPr>
        <b/>
        <u/>
        <sz val="11"/>
        <rFont val="Meiryo UI"/>
        <family val="3"/>
        <charset val="128"/>
      </rPr>
      <t>該当するものを「すべて」</t>
    </r>
    <r>
      <rPr>
        <b/>
        <sz val="11"/>
        <rFont val="Meiryo UI"/>
        <family val="3"/>
        <charset val="128"/>
      </rPr>
      <t>選んでください。（複数回答可）</t>
    </r>
    <phoneticPr fontId="2"/>
  </si>
  <si>
    <r>
      <t>解体・撤去した太陽光パネルの処理先（搬出先）について、どのように決定しているか、</t>
    </r>
    <r>
      <rPr>
        <b/>
        <u/>
        <sz val="11"/>
        <rFont val="Meiryo UI"/>
        <family val="3"/>
        <charset val="128"/>
      </rPr>
      <t>該当するものを「すべて」</t>
    </r>
    <r>
      <rPr>
        <b/>
        <sz val="11"/>
        <rFont val="Meiryo UI"/>
        <family val="3"/>
        <charset val="128"/>
      </rPr>
      <t>選んでください。（複数回答可）また、1.を選択した場合には、どのように選定しているか回答してください。</t>
    </r>
    <phoneticPr fontId="2"/>
  </si>
  <si>
    <r>
      <t>太陽光パネルの運用管理や保守点検について、O＆M事業者と契約していますか。</t>
    </r>
    <r>
      <rPr>
        <b/>
        <u/>
        <sz val="11"/>
        <rFont val="Meiryo UI"/>
        <family val="3"/>
        <charset val="128"/>
      </rPr>
      <t>該当するものを「ひとつ」</t>
    </r>
    <r>
      <rPr>
        <b/>
        <sz val="11"/>
        <rFont val="Meiryo UI"/>
        <family val="3"/>
        <charset val="128"/>
      </rPr>
      <t>選んでください。契約している場合、契約先の事業者名も記入してください。</t>
    </r>
    <phoneticPr fontId="2"/>
  </si>
  <si>
    <r>
      <t>発電性能の劣化または設備不具合について、どのような方法で把握していますか。</t>
    </r>
    <r>
      <rPr>
        <b/>
        <u/>
        <sz val="11"/>
        <rFont val="Meiryo UI"/>
        <family val="3"/>
        <charset val="128"/>
      </rPr>
      <t>該当するものを「すべて」</t>
    </r>
    <r>
      <rPr>
        <b/>
        <sz val="11"/>
        <rFont val="Meiryo UI"/>
        <family val="3"/>
        <charset val="128"/>
      </rPr>
      <t>選んでください。（複数回答可）</t>
    </r>
    <phoneticPr fontId="2"/>
  </si>
  <si>
    <r>
      <t>本調査では、既設の太陽光発電設備について、発電性能の維持・向上、長期安定稼働、収益性改善等を目的として、太陽光パネル、パワーコンディショナ、架台、配線・接続箱、監視装置等の主要設備を更新・交換・増設・最適化することを「リパワリング」とします。
なお、単なる日常的な点検、清掃、軽微な修繕のみは含みませんが、故障対応や性能劣化対応に伴う主要設備の交換は含みます。
リパワリングについて、どの程度認識していますか。</t>
    </r>
    <r>
      <rPr>
        <b/>
        <u/>
        <sz val="11"/>
        <rFont val="Meiryo UI"/>
        <family val="3"/>
        <charset val="128"/>
      </rPr>
      <t>該当するものを「ひとつ」</t>
    </r>
    <r>
      <rPr>
        <b/>
        <sz val="11"/>
        <rFont val="Meiryo UI"/>
        <family val="3"/>
        <charset val="128"/>
      </rPr>
      <t>選んでください。</t>
    </r>
    <phoneticPr fontId="2"/>
  </si>
  <si>
    <r>
      <t xml:space="preserve">FIT買取期間終了後の即排出割合
</t>
    </r>
    <r>
      <rPr>
        <sz val="10"/>
        <color theme="1"/>
        <rFont val="Meiryo UI"/>
        <family val="3"/>
        <charset val="128"/>
      </rPr>
      <t>現時点で、FIT期間終了後に即排出を想定する割合を記載ください。</t>
    </r>
    <phoneticPr fontId="2"/>
  </si>
  <si>
    <r>
      <t>これまでに太陽光パネルの取り外しを依頼または自社で実施したことがありますか。</t>
    </r>
    <r>
      <rPr>
        <b/>
        <u/>
        <sz val="11"/>
        <rFont val="Meiryo UI"/>
        <family val="3"/>
        <charset val="128"/>
      </rPr>
      <t>該当するものを「すべて」</t>
    </r>
    <r>
      <rPr>
        <b/>
        <sz val="11"/>
        <rFont val="Meiryo UI"/>
        <family val="3"/>
        <charset val="128"/>
      </rPr>
      <t>選んでください。（複数回答可。3.は単一回答）</t>
    </r>
    <rPh sb="70" eb="72">
      <t>カイトウ</t>
    </rPh>
    <phoneticPr fontId="2"/>
  </si>
  <si>
    <t>太陽光パネル単体で取り外しを依頼または自社で実施したことがある　→問2-2に進んでください。</t>
    <phoneticPr fontId="2"/>
  </si>
  <si>
    <t>建造物や家屋と同時に太陽光パネルの取り外しを依頼または自社で実施したことがある　　→問2-2に進んでください。</t>
    <phoneticPr fontId="2"/>
  </si>
  <si>
    <t>太陽光パネルの取り外しを依頼または自社で実施したことがない   →問3-1に進んでください。</t>
    <phoneticPr fontId="2"/>
  </si>
  <si>
    <r>
      <t>貴社の太陽光発電設備に設置された太陽光パネルの処分権を有している者（廃棄時期及びその処分方法を決定する者）はだれですか。</t>
    </r>
    <r>
      <rPr>
        <b/>
        <u/>
        <sz val="11"/>
        <rFont val="Meiryo UI"/>
        <family val="3"/>
        <charset val="128"/>
      </rPr>
      <t>該当するものを「ひとつ」</t>
    </r>
    <r>
      <rPr>
        <b/>
        <sz val="11"/>
        <rFont val="Meiryo UI"/>
        <family val="3"/>
        <charset val="128"/>
      </rPr>
      <t>選んでください。</t>
    </r>
    <phoneticPr fontId="2"/>
  </si>
  <si>
    <t>現在までに太陽光パネルの取り外し（または太陽光を含む建築物の解体・撤去）を依頼／自社で実施した経験の有無を教えてください。またそのうち2025年度に依頼／自社で実施した工事件数を記入してください。不明な項目には、「不明」と記入してください。また、実績がない場合は、「0」を記入してください。</t>
    <phoneticPr fontId="2"/>
  </si>
  <si>
    <t>うち、２０２５年度の件数</t>
    <phoneticPr fontId="2"/>
  </si>
  <si>
    <t>うち、２０２５年度の件数（数値を記入）</t>
    <phoneticPr fontId="2"/>
  </si>
  <si>
    <t>現在までの経験の有無（〇を記入）</t>
    <phoneticPr fontId="2"/>
  </si>
  <si>
    <t>取り外しまたは解体・撤去を依頼／自社で実施</t>
    <phoneticPr fontId="2"/>
  </si>
  <si>
    <t>うち、災害等によるもの</t>
    <phoneticPr fontId="2"/>
  </si>
  <si>
    <t>設備容量が一番目に多い事業場について、当該発電所全体を解体・撤去するとした場合に結ぶことを想定している契約について、どのような契約形態（契約する事業者の数、事業者との契約本数、撤去後の太陽光パネルの処理方法に関する制約等）となるか教えてください。その契約形態を選択する理由があれば、あわせて記入してください。（自由記述）</t>
    <phoneticPr fontId="2"/>
  </si>
  <si>
    <t>（例1：解体・撤去事業者1者と契約を結ぶ。解体・撤去に時間がかかるため、工事の発注は複数の契約に分ける。リサイクルが確実に行われたことを確認したいため、撤去後の太陽光パネルの処理方法や処理結果を報告することを契約内容に含める。）
（例2：解体・撤去事業者1者と1件の契約を結ぶ。）
（例3：契約先となる事業者や契約形態はまだ検討していない。）</t>
    <phoneticPr fontId="2"/>
  </si>
  <si>
    <t>偶発的な故障・破損によるもの（災害等によるものを除く）</t>
  </si>
  <si>
    <t>FIT買取期間終了によるもの</t>
  </si>
  <si>
    <t>パワーコンディショナ、架台、ケーブル等の周辺機器の交換・更新に伴うもの</t>
  </si>
  <si>
    <t>太陽光パネルの出力低下・劣化によるもの</t>
  </si>
  <si>
    <t>発電出力向上、設備更新を目的とするもの</t>
  </si>
  <si>
    <t>新古品・在庫品の整理、売却、処分によるもの</t>
  </si>
  <si>
    <t>理由不明</t>
  </si>
  <si>
    <t>発電所の廃止（FIT買取期間終了によるものを除く）、土地利用の変更、土地売却、開発計画等によるもの</t>
    <phoneticPr fontId="2"/>
  </si>
  <si>
    <t>※　単純破砕事業者：使用済太陽光パネルを、埋立処分を目的として単純破砕する事業者</t>
    <phoneticPr fontId="2"/>
  </si>
  <si>
    <t>問2（ⅳ） リユース・リサイクル</t>
    <rPh sb="0" eb="1">
      <t>トイ</t>
    </rPh>
    <phoneticPr fontId="2"/>
  </si>
  <si>
    <t>問2-21</t>
    <rPh sb="0" eb="1">
      <t>トイ</t>
    </rPh>
    <phoneticPr fontId="2"/>
  </si>
  <si>
    <t>問2-22</t>
    <rPh sb="0" eb="1">
      <t>トイ</t>
    </rPh>
    <phoneticPr fontId="2"/>
  </si>
  <si>
    <t>問2-23</t>
    <rPh sb="0" eb="1">
      <t>トイ</t>
    </rPh>
    <phoneticPr fontId="2"/>
  </si>
  <si>
    <t>問2-24</t>
    <rPh sb="0" eb="1">
      <t>トイ</t>
    </rPh>
    <phoneticPr fontId="2"/>
  </si>
  <si>
    <r>
      <t>貴社が保有または運営する太陽光発電設備について、発電性能の劣化を定量的に把握していますか。</t>
    </r>
    <r>
      <rPr>
        <b/>
        <u/>
        <sz val="11"/>
        <rFont val="Meiryo UI"/>
        <family val="3"/>
        <charset val="128"/>
      </rPr>
      <t>該当するものを「ひとつ」</t>
    </r>
    <r>
      <rPr>
        <b/>
        <sz val="11"/>
        <rFont val="Meiryo UI"/>
        <family val="3"/>
        <charset val="128"/>
      </rPr>
      <t>選んでください。</t>
    </r>
    <phoneticPr fontId="2"/>
  </si>
  <si>
    <t>はい</t>
    <phoneticPr fontId="2"/>
  </si>
  <si>
    <t>いいえ</t>
    <phoneticPr fontId="2"/>
  </si>
  <si>
    <t>その他（具体的に）　→該当する場合は問3-5へ進んでください</t>
    <rPh sb="2" eb="3">
      <t>タ</t>
    </rPh>
    <rPh sb="4" eb="7">
      <t>グタイテキ</t>
    </rPh>
    <phoneticPr fontId="2"/>
  </si>
  <si>
    <t>以上でアンケート調査は終了です。御協力ありがとうございました。</t>
    <phoneticPr fontId="2"/>
  </si>
  <si>
    <t>設備容量が一番目に多い事業場の契約形態</t>
    <phoneticPr fontId="2"/>
  </si>
  <si>
    <t>1.太陽光パネル単体で取り外しを依頼または自社で実施したことがある</t>
    <phoneticPr fontId="2"/>
  </si>
  <si>
    <t>2.建造物や家屋と同時に太陽光パネルの取り外しを依頼または自社で実施したことがある</t>
    <phoneticPr fontId="2"/>
  </si>
  <si>
    <t>3.太陽光パネルの取り外しを依頼または自社で実施したことがない </t>
    <phoneticPr fontId="2"/>
  </si>
  <si>
    <t>4.リユース事業者へ引渡し</t>
    <phoneticPr fontId="2"/>
  </si>
  <si>
    <t>5.最終処分事業者へ直接引渡し</t>
    <phoneticPr fontId="2"/>
  </si>
  <si>
    <t>6.使用終了後第三者による事業継続を意図して所有権を移転した（処分方法は不明）</t>
    <phoneticPr fontId="2"/>
  </si>
  <si>
    <t>7.使用終了後第三者による事業継続を意図せずに所有権を移転した（処分方法は不明）</t>
    <phoneticPr fontId="2"/>
  </si>
  <si>
    <t>8.その他・処理先不明（具体的な引渡し先や把握内容）</t>
    <phoneticPr fontId="2"/>
  </si>
  <si>
    <t>4.リユース事業者へ引渡し </t>
    <phoneticPr fontId="2"/>
  </si>
  <si>
    <t>1.偶発的な故障・破損によるもの（災害等によるものを除く）				
2.災害等によるもの									
3.FIT買取期間終了によるもの													
4.パワーコンディショナ、架台、ケーブル等の周辺機器の交換・更新に伴う			
5.太陽光パネルの出力低下・劣化によるもの													
6.発電出力向上、設備更新を目的とするもの													
7.発電所の廃止（FIT買取期間終了によるものを除く）、土地利用の変更、土地売却、開発計画等によるもの												
8.新古品・在庫品の整理、売却、処分によるもの										
9.その他											
10.理由不明</t>
    <phoneticPr fontId="18"/>
  </si>
  <si>
    <t>処理費や収集運搬費用等の料金が安い事業者を選定している。</t>
    <phoneticPr fontId="2"/>
  </si>
  <si>
    <t>解体・撤去現場の近隣で、太陽光パネルの処理を行っている事業者を選定している。</t>
    <phoneticPr fontId="2"/>
  </si>
  <si>
    <t>貴社との取引実績を有する事業者を選定している。</t>
    <phoneticPr fontId="2"/>
  </si>
  <si>
    <t>5.その他（具体的に）</t>
    <phoneticPr fontId="2"/>
  </si>
  <si>
    <t>検討したが実施しなかった。→問2-22に進んでください</t>
    <phoneticPr fontId="2"/>
  </si>
  <si>
    <t>検討しなかった。→問2-23に進んでください</t>
    <phoneticPr fontId="2"/>
  </si>
  <si>
    <t>解体・撤去事業者を通じて実施した</t>
    <phoneticPr fontId="2"/>
  </si>
  <si>
    <t>1.解体・撤去事業者を通じて実施した</t>
    <phoneticPr fontId="2"/>
  </si>
  <si>
    <t>O&amp;M事業者を通じて実施した</t>
    <phoneticPr fontId="2"/>
  </si>
  <si>
    <t>2.O&amp;M事業者を通じて実施した</t>
    <phoneticPr fontId="2"/>
  </si>
  <si>
    <t>リユースに回すこととしたため</t>
    <phoneticPr fontId="2"/>
  </si>
  <si>
    <t>通常の廃棄処理と比較して費用がかかるため</t>
    <phoneticPr fontId="2"/>
  </si>
  <si>
    <t>適切な処理を行う事業者が近隣に見つからなかったため</t>
    <phoneticPr fontId="2"/>
  </si>
  <si>
    <t>数量がまとまらず商流に乗らなかったため</t>
    <phoneticPr fontId="2"/>
  </si>
  <si>
    <t>廃棄処理の方が手続き的に容易だったため</t>
    <phoneticPr fontId="2"/>
  </si>
  <si>
    <t>当初から廃棄またはアルミフレームのみ回収する前提で計画していたため</t>
    <phoneticPr fontId="2"/>
  </si>
  <si>
    <t>当初からリユース前提で計画していたため</t>
    <phoneticPr fontId="2"/>
  </si>
  <si>
    <t>ガラス等、アルミフレーム以外をリサイクルする可能性について認識・検討の機会がなかったため</t>
    <phoneticPr fontId="2"/>
  </si>
  <si>
    <t>撤去スケジュールが優先され、検討する時間がなかったため</t>
    <phoneticPr fontId="2"/>
  </si>
  <si>
    <t>近隣で、ガラス等アルミフレーム以外もリサイクルできる事業者がみつからなかったため</t>
    <phoneticPr fontId="2"/>
  </si>
  <si>
    <t>手続きや契約が煩雑であると感じたため</t>
    <phoneticPr fontId="2"/>
  </si>
  <si>
    <t>受入対象外のパネル種類・大きさであったため</t>
    <phoneticPr fontId="2"/>
  </si>
  <si>
    <t>1.受入対象外のパネル種類・大きさであったため</t>
    <phoneticPr fontId="2"/>
  </si>
  <si>
    <t>受入依頼した太陽光パネルの物量が少なすぎたため</t>
    <phoneticPr fontId="2"/>
  </si>
  <si>
    <t>2.受入依頼した太陽光パネルの物量が少なすぎたため</t>
    <phoneticPr fontId="2"/>
  </si>
  <si>
    <t>受入依頼した太陽光パネルの物量が大きすぎたため</t>
    <phoneticPr fontId="2"/>
  </si>
  <si>
    <t>3.受入依頼した太陽光パネルの物量が大きすぎたため</t>
    <phoneticPr fontId="2"/>
  </si>
  <si>
    <t>4.受入を拒否されたことはない</t>
    <phoneticPr fontId="2"/>
  </si>
  <si>
    <t>1.はい
2.いいえ</t>
    <phoneticPr fontId="2"/>
  </si>
  <si>
    <t>1.用語も内容も認識しており、自社設備への適用可能性を検討できる程度に把握している
2.用語も内容も概ね認識している
3.用語は聞いたことがあるが、内容は十分に理解していない
4.この設問で初めて知った
5.その他（具体的に）→該当する場合は問3-5へ進んでください</t>
    <phoneticPr fontId="2"/>
  </si>
  <si>
    <t>うち、メガソーラーなどの大規模（1MW以上）</t>
    <phoneticPr fontId="2"/>
  </si>
  <si>
    <t>処理先（搬出先）は、解体・撤去業者から提案を受けて決定している。→問2-16に進んでください</t>
    <phoneticPr fontId="2"/>
  </si>
  <si>
    <t>配布時、非表示</t>
    <rPh sb="0" eb="3">
      <t>ハイフジ</t>
    </rPh>
    <rPh sb="4" eb="7">
      <t>ヒヒョウジ</t>
    </rPh>
    <phoneticPr fontId="3"/>
  </si>
  <si>
    <t>グレーアウト用フラグ</t>
    <rPh sb="6" eb="7">
      <t>ヨウ</t>
    </rPh>
    <phoneticPr fontId="3"/>
  </si>
  <si>
    <t>エラーメッセー用フラグ</t>
    <rPh sb="7" eb="8">
      <t>ヨウ</t>
    </rPh>
    <phoneticPr fontId="3"/>
  </si>
  <si>
    <t>現在まで（2025年度を含む）</t>
    <rPh sb="9" eb="11">
      <t>ネンド</t>
    </rPh>
    <phoneticPr fontId="2"/>
  </si>
  <si>
    <t>担当者名</t>
    <rPh sb="0" eb="4">
      <t>タントウシャメイ</t>
    </rPh>
    <phoneticPr fontId="2"/>
  </si>
  <si>
    <t>単純破砕事業者</t>
    <phoneticPr fontId="2"/>
  </si>
  <si>
    <t>最終処分事業者</t>
    <phoneticPr fontId="2"/>
  </si>
  <si>
    <t>使用済太陽光パネルを、埋立処分を目的として単純破砕する事業者</t>
    <phoneticPr fontId="2"/>
  </si>
  <si>
    <t>使用済太陽光パネルから再使用可能なものを選別・検査・販売し、再使用させる事業者（単純破砕事業者やリサイクル事業者を除く）</t>
    <phoneticPr fontId="2"/>
  </si>
  <si>
    <t>全体</t>
    <rPh sb="0" eb="2">
      <t>ゼンタイ</t>
    </rPh>
    <phoneticPr fontId="2"/>
  </si>
  <si>
    <t>使用済太陽光パネルから、アルミフレームのみを分離・回収することで再資源化する事業者（例：アルミフレームのみ取り外し、残りは破砕し埋立）</t>
    <phoneticPr fontId="2"/>
  </si>
  <si>
    <t>使用済太陽光パネルから、アルミ・ガラス等を分離・回収することでアルミ・ガラスを再資源化する事業者（例：アルミフレームを取り外し後、ガラス・バックシートを分離する等し、バックシート等の扱いについては問わない）</t>
    <phoneticPr fontId="2"/>
  </si>
  <si>
    <t>近隣に複数発電所を所有しまとめて維持管理しており、使用済太陽光パネルをまとめて廃棄する検討や想定等がある。</t>
    <phoneticPr fontId="2"/>
  </si>
  <si>
    <t>近隣に複数発電所を所有しまとめて維持管理しており、使用済太陽光パネルを分割して廃棄する予定がある。</t>
    <phoneticPr fontId="2"/>
  </si>
  <si>
    <t>事業場の都道府県</t>
    <rPh sb="0" eb="3">
      <t>ジギョウジョウ</t>
    </rPh>
    <rPh sb="4" eb="8">
      <t>トドウフケン</t>
    </rPh>
    <phoneticPr fontId="2"/>
  </si>
  <si>
    <t>法人（国・地方公共団体を含む）</t>
    <phoneticPr fontId="2"/>
  </si>
  <si>
    <t>個人（個人事業主を含む）</t>
    <phoneticPr fontId="2"/>
  </si>
  <si>
    <t>エネルギー関連事業</t>
    <phoneticPr fontId="2"/>
  </si>
  <si>
    <t>非エネルギー関連事業</t>
    <phoneticPr fontId="2"/>
  </si>
  <si>
    <t>国・地方公共団体等</t>
    <phoneticPr fontId="2"/>
  </si>
  <si>
    <r>
      <t>設備容量が一番目に多い事業場について、FIT買取期間終了後の想定に関して</t>
    </r>
    <r>
      <rPr>
        <b/>
        <u/>
        <sz val="11"/>
        <rFont val="Meiryo UI"/>
        <family val="3"/>
        <charset val="128"/>
      </rPr>
      <t>該当するものを「すべて」</t>
    </r>
    <r>
      <rPr>
        <b/>
        <sz val="11"/>
        <rFont val="Meiryo UI"/>
        <family val="3"/>
        <charset val="128"/>
      </rPr>
      <t>選んでください。</t>
    </r>
    <phoneticPr fontId="2"/>
  </si>
  <si>
    <t>自家消費を中心に運転を継続</t>
    <phoneticPr fontId="2"/>
  </si>
  <si>
    <t>土地契約の終了により、設備を継続利用できないため</t>
    <phoneticPr fontId="2"/>
  </si>
  <si>
    <t>維持管理費用、保険料、修繕費等の負担が大きいため</t>
    <phoneticPr fontId="2"/>
  </si>
  <si>
    <t>小売電気事業者等への売電を継続</t>
    <phoneticPr fontId="2"/>
  </si>
  <si>
    <t>第三者への譲渡・売却</t>
    <phoneticPr fontId="2"/>
  </si>
  <si>
    <t>蓄電池等を導入して運転を継続</t>
    <phoneticPr fontId="2"/>
  </si>
  <si>
    <t>設備の大規模更新（リパワリング等）</t>
    <phoneticPr fontId="2"/>
  </si>
  <si>
    <t>設備を撤去し、発電事業を終了</t>
    <phoneticPr fontId="2"/>
  </si>
  <si>
    <t>問1-6</t>
    <rPh sb="0" eb="1">
      <t>トイ</t>
    </rPh>
    <phoneticPr fontId="2"/>
  </si>
  <si>
    <t>５年未満</t>
    <rPh sb="1" eb="4">
      <t>ネンミマン</t>
    </rPh>
    <phoneticPr fontId="2"/>
  </si>
  <si>
    <t>５年以上10年未満</t>
    <rPh sb="1" eb="4">
      <t>ネンイジョウ</t>
    </rPh>
    <rPh sb="6" eb="7">
      <t>ネン</t>
    </rPh>
    <rPh sb="7" eb="9">
      <t>ミマン</t>
    </rPh>
    <phoneticPr fontId="2"/>
  </si>
  <si>
    <t>10年以上15年未満</t>
    <rPh sb="2" eb="3">
      <t>ネン</t>
    </rPh>
    <rPh sb="3" eb="5">
      <t>イジョウ</t>
    </rPh>
    <rPh sb="7" eb="10">
      <t>ネンミマン</t>
    </rPh>
    <phoneticPr fontId="2"/>
  </si>
  <si>
    <t>15年以上</t>
    <rPh sb="2" eb="5">
      <t>ネンイジョウ</t>
    </rPh>
    <phoneticPr fontId="2"/>
  </si>
  <si>
    <t>時期未定</t>
    <rPh sb="0" eb="4">
      <t>ジキミテイ</t>
    </rPh>
    <phoneticPr fontId="2"/>
  </si>
  <si>
    <t>該当する設備の割合</t>
    <rPh sb="0" eb="2">
      <t>ガイトウ</t>
    </rPh>
    <rPh sb="4" eb="6">
      <t>セツビ</t>
    </rPh>
    <rPh sb="7" eb="9">
      <t>ワリアイ</t>
    </rPh>
    <phoneticPr fontId="2"/>
  </si>
  <si>
    <t>問1-7</t>
    <rPh sb="0" eb="1">
      <t>トイ</t>
    </rPh>
    <phoneticPr fontId="2"/>
  </si>
  <si>
    <t>総導入枚数</t>
    <rPh sb="1" eb="5">
      <t>ドウニュウマイスウ</t>
    </rPh>
    <phoneticPr fontId="2"/>
  </si>
  <si>
    <t>問2-14(1)</t>
    <rPh sb="0" eb="1">
      <t>トイ</t>
    </rPh>
    <phoneticPr fontId="2"/>
  </si>
  <si>
    <t>問2-14(2)</t>
    <rPh sb="0" eb="1">
      <t>トイ</t>
    </rPh>
    <phoneticPr fontId="2"/>
  </si>
  <si>
    <t>km</t>
    <phoneticPr fontId="2"/>
  </si>
  <si>
    <t>希望する時期・数量で受け入れ可能な事業者を選定している。</t>
    <phoneticPr fontId="2"/>
  </si>
  <si>
    <t>処理結果のトレーサビリティが確保され、リサイクル証明書等により確認できる事業者を選定している。</t>
    <phoneticPr fontId="2"/>
  </si>
  <si>
    <t>JPEA等の公開リストへの掲載状況など、公表情報を参考に信頼性を確認できる事業者を選定している。</t>
    <phoneticPr fontId="2"/>
  </si>
  <si>
    <t>CO2排出量削減効果やESG・CSRへの貢献を期待できる事業者を選定している。</t>
    <phoneticPr fontId="2"/>
  </si>
  <si>
    <t>単純破砕業者やアルミ回収リサイクル事業者ではなく、アルミ・ガラス等回収リサイクル事業者を選定している。</t>
    <rPh sb="10" eb="12">
      <t>カイシュウ</t>
    </rPh>
    <rPh sb="33" eb="35">
      <t>カイシュウ</t>
    </rPh>
    <phoneticPr fontId="2"/>
  </si>
  <si>
    <t>※　アルミ・ガラス等回収リサイクル事業者：使用済太陽光パネルから、アルミ・ガラス等を分離・回収することでアルミ・ガラスを再資源化する事業者（例：アルミフレームを取り外し後、ガラス・バックシートを分離する等し、バックシート等の扱いについては問わない）</t>
    <rPh sb="10" eb="12">
      <t>カイシュウ</t>
    </rPh>
    <phoneticPr fontId="2"/>
  </si>
  <si>
    <t>一部をリユースに回した→問2-17に進んでください</t>
    <rPh sb="0" eb="2">
      <t>イチブ</t>
    </rPh>
    <rPh sb="8" eb="9">
      <t>マワ</t>
    </rPh>
    <rPh sb="12" eb="13">
      <t>トイ</t>
    </rPh>
    <rPh sb="18" eb="19">
      <t>スス</t>
    </rPh>
    <phoneticPr fontId="2"/>
  </si>
  <si>
    <t>すべてリユースに回した→問2-17に進んでください</t>
    <phoneticPr fontId="2"/>
  </si>
  <si>
    <t>枚のうち、</t>
    <rPh sb="0" eb="1">
      <t>マイ</t>
    </rPh>
    <phoneticPr fontId="2"/>
  </si>
  <si>
    <t>枚をリユースに回した</t>
    <rPh sb="0" eb="1">
      <t>マイ</t>
    </rPh>
    <rPh sb="7" eb="8">
      <t>マワ</t>
    </rPh>
    <phoneticPr fontId="2"/>
  </si>
  <si>
    <t>すべてまたはほとんどの排出機会において、アルミフレームだけでなくガラス等もリサイクルに回した→問2-21に進んでください</t>
    <phoneticPr fontId="2"/>
  </si>
  <si>
    <r>
      <t>問2-16で「1.すべてリユースに回した」、「2.一部をリユースに回した」を選択した場合、リユースの方法および主な販売・引渡先はどこですか。</t>
    </r>
    <r>
      <rPr>
        <b/>
        <u/>
        <sz val="11"/>
        <rFont val="Meiryo UI"/>
        <family val="3"/>
        <charset val="128"/>
      </rPr>
      <t>該当するものを「すべて」</t>
    </r>
    <r>
      <rPr>
        <b/>
        <sz val="11"/>
        <rFont val="Meiryo UI"/>
        <family val="3"/>
        <charset val="128"/>
      </rPr>
      <t>選んでください。（複数選択可）</t>
    </r>
    <phoneticPr fontId="2"/>
  </si>
  <si>
    <r>
      <t>問2-16で「3.リユースに回すことを検討したが実施しなかった。」を選択した場合、リユースを実施しなかった理由は何ですか。</t>
    </r>
    <r>
      <rPr>
        <b/>
        <u/>
        <sz val="11"/>
        <rFont val="Meiryo UI"/>
        <family val="3"/>
        <charset val="128"/>
      </rPr>
      <t>該当するものを「すべて」</t>
    </r>
    <r>
      <rPr>
        <b/>
        <sz val="11"/>
        <rFont val="Meiryo UI"/>
        <family val="3"/>
        <charset val="128"/>
      </rPr>
      <t>選んでください。（複数選択可）</t>
    </r>
    <phoneticPr fontId="2"/>
  </si>
  <si>
    <r>
      <t>問2-16で「4.リユースに回すことを検討しなかった。」を選択した場合、リユースを検討しなかった理由は何ですか。</t>
    </r>
    <r>
      <rPr>
        <b/>
        <u/>
        <sz val="11"/>
        <rFont val="Meiryo UI"/>
        <family val="3"/>
        <charset val="128"/>
      </rPr>
      <t>該当するものを「すべて」</t>
    </r>
    <r>
      <rPr>
        <b/>
        <sz val="11"/>
        <rFont val="Meiryo UI"/>
        <family val="3"/>
        <charset val="128"/>
      </rPr>
      <t>選んでください。（複数選択可）</t>
    </r>
    <phoneticPr fontId="2"/>
  </si>
  <si>
    <t>1.法人（国・地方公共団体を含む）
2.個人（個人事業主を含む）
3.その他（具体的に）</t>
    <phoneticPr fontId="2"/>
  </si>
  <si>
    <t>一部の排出機会において、アルミフレームだけでなくガラス等もリサイクルに回したことがある→問2-21に進んでください</t>
    <rPh sb="0" eb="2">
      <t>イチブ</t>
    </rPh>
    <rPh sb="3" eb="5">
      <t>ハイシュツ</t>
    </rPh>
    <rPh sb="5" eb="7">
      <t>キカイ</t>
    </rPh>
    <rPh sb="27" eb="28">
      <t>トウ</t>
    </rPh>
    <rPh sb="35" eb="36">
      <t>マワ</t>
    </rPh>
    <phoneticPr fontId="2"/>
  </si>
  <si>
    <t>その他の内容</t>
  </si>
  <si>
    <t>1.エネルギー関連事業
2.非エネルギー関連事業
3.国・地方公共団体等
4.その他（具体的に）</t>
    <phoneticPr fontId="2"/>
  </si>
  <si>
    <t>事業者の属性</t>
    <rPh sb="0" eb="3">
      <t>ジギョウシャ</t>
    </rPh>
    <rPh sb="4" eb="6">
      <t>ゾクセイ</t>
    </rPh>
    <phoneticPr fontId="2"/>
  </si>
  <si>
    <r>
      <t>問2-20で「1.すべてまたはほとんどの排出機会において、アルミフレームだけでなくガラス等もリサイクルに回した」「2.一部の排出機会において、アルミフレームだけでなくガラス等もリサイクルに回したことがある」を選択した場合、主にどの事業者を通じて実施しましたか。</t>
    </r>
    <r>
      <rPr>
        <b/>
        <u/>
        <sz val="11"/>
        <rFont val="Meiryo UI"/>
        <family val="3"/>
        <charset val="128"/>
      </rPr>
      <t>該当するものを「すべて」</t>
    </r>
    <r>
      <rPr>
        <b/>
        <sz val="11"/>
        <rFont val="Meiryo UI"/>
        <family val="3"/>
        <charset val="128"/>
      </rPr>
      <t>選んでください。（複数選択可）</t>
    </r>
    <phoneticPr fontId="2"/>
  </si>
  <si>
    <t>主たる事業分野</t>
    <rPh sb="0" eb="1">
      <t>シュ</t>
    </rPh>
    <rPh sb="3" eb="7">
      <t>ジギョウブンヤ</t>
    </rPh>
    <phoneticPr fontId="2"/>
  </si>
  <si>
    <r>
      <t>問2-20で「3.検討したが実施しなかった。」を選択した場合、実施しなかった理由は何ですか。</t>
    </r>
    <r>
      <rPr>
        <b/>
        <u/>
        <sz val="11"/>
        <rFont val="Meiryo UI"/>
        <family val="3"/>
        <charset val="128"/>
      </rPr>
      <t>該当するものを「すべて」</t>
    </r>
    <r>
      <rPr>
        <b/>
        <sz val="11"/>
        <rFont val="Meiryo UI"/>
        <family val="3"/>
        <charset val="128"/>
      </rPr>
      <t>選んでください。（複数選択可）</t>
    </r>
    <phoneticPr fontId="2"/>
  </si>
  <si>
    <r>
      <t>問2-20で「4.検討しなかった。」を選択した場合、その理由は何ですか。</t>
    </r>
    <r>
      <rPr>
        <b/>
        <u/>
        <sz val="11"/>
        <rFont val="Meiryo UI"/>
        <family val="3"/>
        <charset val="128"/>
      </rPr>
      <t>該当するものを「すべて」</t>
    </r>
    <r>
      <rPr>
        <b/>
        <sz val="11"/>
        <rFont val="Meiryo UI"/>
        <family val="3"/>
        <charset val="128"/>
      </rPr>
      <t>選んでください。（複数選択可）</t>
    </r>
    <phoneticPr fontId="2"/>
  </si>
  <si>
    <t>運搬費用が高かったため</t>
    <rPh sb="0" eb="2">
      <t>ウンパン</t>
    </rPh>
    <rPh sb="2" eb="4">
      <t>ヒヨウ</t>
    </rPh>
    <rPh sb="5" eb="6">
      <t>タカ</t>
    </rPh>
    <phoneticPr fontId="2"/>
  </si>
  <si>
    <t>運搬費用が高かったため</t>
    <phoneticPr fontId="2"/>
  </si>
  <si>
    <t>費用差が大きかったため</t>
    <phoneticPr fontId="2"/>
  </si>
  <si>
    <t>納期が合わなかったため</t>
    <phoneticPr fontId="2"/>
  </si>
  <si>
    <t>処理能力不足だったため</t>
    <phoneticPr fontId="2"/>
  </si>
  <si>
    <t>事業場の都道府県</t>
    <rPh sb="0" eb="3">
      <t>ジギョウバ</t>
    </rPh>
    <rPh sb="4" eb="8">
      <t>トドウフケン</t>
    </rPh>
    <phoneticPr fontId="2"/>
  </si>
  <si>
    <r>
      <t>問1-5で「5.設備の大規模更新（リパワリング等）」、「6.設備を撤去し、発電事業を終了」を選択した場合、設備の撤去又は大規模更新を行う時期の目安について、</t>
    </r>
    <r>
      <rPr>
        <b/>
        <u/>
        <sz val="11"/>
        <rFont val="Meiryo UI"/>
        <family val="3"/>
        <charset val="128"/>
      </rPr>
      <t>該当するものを「すべて」</t>
    </r>
    <r>
      <rPr>
        <b/>
        <sz val="11"/>
        <rFont val="Meiryo UI"/>
        <family val="3"/>
        <charset val="128"/>
      </rPr>
      <t>選んでください。また、それぞれの時期に該当する設備の割合を記入してください。</t>
    </r>
    <rPh sb="0" eb="1">
      <t>トイ</t>
    </rPh>
    <rPh sb="46" eb="48">
      <t>センタク</t>
    </rPh>
    <rPh sb="50" eb="52">
      <t>バアイ</t>
    </rPh>
    <rPh sb="78" eb="80">
      <t>ガイトウ</t>
    </rPh>
    <phoneticPr fontId="2"/>
  </si>
  <si>
    <t>１．自家消費を中心に運転を継続</t>
  </si>
  <si>
    <t>２．小売電気事業者等への売電を継続</t>
  </si>
  <si>
    <t>３．第三者への譲渡・売却</t>
  </si>
  <si>
    <t>４．蓄電池等を導入して運転を継続</t>
  </si>
  <si>
    <t>５．設備の大規模更新（リパワリング等）</t>
  </si>
  <si>
    <t>６．設備を撤去し、発電事業を終了</t>
  </si>
  <si>
    <t>1.５年未満</t>
  </si>
  <si>
    <t>2.５年以上10年未満</t>
  </si>
  <si>
    <t>3.10年以上15年未満</t>
  </si>
  <si>
    <t>4.15年以上</t>
  </si>
  <si>
    <t>5.時期未定</t>
  </si>
  <si>
    <t>該当する設備の割合</t>
    <phoneticPr fontId="2"/>
  </si>
  <si>
    <t>アルミ・ガラス等回収
リサイクル事業者</t>
    <rPh sb="8" eb="10">
      <t>カイシュウ</t>
    </rPh>
    <phoneticPr fontId="2"/>
  </si>
  <si>
    <t>アルミ回収
リサイクル事業者</t>
    <rPh sb="3" eb="5">
      <t>カイシュウ</t>
    </rPh>
    <rPh sb="11" eb="13">
      <t>ジギョウ</t>
    </rPh>
    <phoneticPr fontId="2"/>
  </si>
  <si>
    <t>単純破砕された使用済太陽光パネルや、使用済太陽光パネルの再資源化後の残渣を管理型最終処分場へ埋め立てる事業者</t>
    <phoneticPr fontId="2"/>
  </si>
  <si>
    <t>1.単純破砕業者やアルミ回収リサイクル事業者ではなく、アルミ・ガラス等回収リサイクル事業者を選定している。</t>
  </si>
  <si>
    <t>2.処理費や収集運搬費用等の料金が安い事業者を選定している。</t>
  </si>
  <si>
    <t>3.解体・撤去現場の近隣で、太陽光パネルの処理を行っている事業者を選定している。</t>
  </si>
  <si>
    <t>4.希望する時期・数量で受け入れ可能な事業者を選定している。</t>
  </si>
  <si>
    <t>5.処理結果のトレーサビリティが確保され、リサイクル証明書等により確認できる事業者を選定している。</t>
  </si>
  <si>
    <t>6.JPEA等の公開リストへの掲載状況など、公表情報を参考に信頼性を確認できる事業者を選定している。</t>
  </si>
  <si>
    <t>7.貴社との取引実績を有する事業者を選定している。</t>
  </si>
  <si>
    <t>8.CO2排出量削減効果やESG・CSRへの貢献を期待できる事業者を選定している。</t>
  </si>
  <si>
    <t>主な搬出先までのおおよその距離</t>
    <phoneticPr fontId="2"/>
  </si>
  <si>
    <t>一部をリユースに回した</t>
    <rPh sb="0" eb="2">
      <t>イチブ</t>
    </rPh>
    <rPh sb="8" eb="9">
      <t>マワ</t>
    </rPh>
    <phoneticPr fontId="2"/>
  </si>
  <si>
    <t>全体枚数</t>
    <rPh sb="0" eb="2">
      <t>ゼンタイ</t>
    </rPh>
    <rPh sb="2" eb="3">
      <t>マイ</t>
    </rPh>
    <rPh sb="3" eb="4">
      <t>スウ</t>
    </rPh>
    <phoneticPr fontId="2"/>
  </si>
  <si>
    <t>リユース枚数</t>
    <rPh sb="4" eb="6">
      <t>マイスウ</t>
    </rPh>
    <phoneticPr fontId="2"/>
  </si>
  <si>
    <t>1.すべてまたはほとんどの排出機会において、アルミフレームだけでなくガラス等もリサイクルに回した
2.一部の排出機会において、アルミフレームだけでなくガラス等もリサイクルに回したことがある
3.検討したが実施しなかった。
4.検討しなかった。</t>
    <phoneticPr fontId="2"/>
  </si>
  <si>
    <t>アルミフレームだけでなくガラス等もリサイクルに回したことがある</t>
    <rPh sb="15" eb="16">
      <t>ナド</t>
    </rPh>
    <rPh sb="23" eb="24">
      <t>マワ</t>
    </rPh>
    <phoneticPr fontId="2"/>
  </si>
  <si>
    <t>1.リユースに回すこととしたため</t>
  </si>
  <si>
    <t>2.通常の廃棄処理と比較して費用がかかるため</t>
  </si>
  <si>
    <t>3.適切な処理を行う事業者が近隣に見つからなかったため</t>
  </si>
  <si>
    <t>4.数量がまとまらず商流に乗らなかったため</t>
  </si>
  <si>
    <t>5.廃棄処理の方が手続き的に容易だったため</t>
  </si>
  <si>
    <t>1.当初から廃棄またはアルミフレームのみ回収する前提で計画していたため</t>
  </si>
  <si>
    <t>2.当初からリユース前提で計画していたため</t>
  </si>
  <si>
    <t>3.ガラス等、アルミフレーム以外をリサイクルする可能性について認識・検討の機会がなかったため</t>
  </si>
  <si>
    <t>4.撤去スケジュールが優先され、検討する時間がなかったため</t>
  </si>
  <si>
    <t>5.近隣で、ガラス等アルミフレーム以外もリサイクルできる事業者がみつからなかったため</t>
  </si>
  <si>
    <t>6.手続きや契約が煩雑であると感じたため</t>
  </si>
  <si>
    <t>7.費用差が大きかったため</t>
  </si>
  <si>
    <t>8.運搬費用が高かったため</t>
  </si>
  <si>
    <t>9.納期が合わなかったため</t>
  </si>
  <si>
    <t>10.処理能力不足だったため</t>
  </si>
  <si>
    <t>回答条件1</t>
    <rPh sb="0" eb="2">
      <t>カイトウ</t>
    </rPh>
    <rPh sb="2" eb="4">
      <t>ジョウケン</t>
    </rPh>
    <phoneticPr fontId="18"/>
  </si>
  <si>
    <t>回答条件2</t>
    <rPh sb="0" eb="2">
      <t>カイトウ</t>
    </rPh>
    <rPh sb="2" eb="4">
      <t>ジョウケン</t>
    </rPh>
    <phoneticPr fontId="18"/>
  </si>
  <si>
    <t>回答条件3</t>
    <rPh sb="0" eb="2">
      <t>カイトウ</t>
    </rPh>
    <rPh sb="2" eb="4">
      <t>ジョウケン</t>
    </rPh>
    <phoneticPr fontId="18"/>
  </si>
  <si>
    <t>事業者の属性が1</t>
    <rPh sb="0" eb="3">
      <t>ジギョウシャ</t>
    </rPh>
    <rPh sb="4" eb="6">
      <t>ゾクセイ</t>
    </rPh>
    <phoneticPr fontId="2"/>
  </si>
  <si>
    <t>アルミ回収リサイクル事業者へ引渡し</t>
    <rPh sb="3" eb="5">
      <t>カイシュウ</t>
    </rPh>
    <phoneticPr fontId="2"/>
  </si>
  <si>
    <t>アルミ・ガラス等回収リサイクル事業者へ引渡し</t>
    <rPh sb="8" eb="10">
      <t>カイシュウ</t>
    </rPh>
    <phoneticPr fontId="2"/>
  </si>
  <si>
    <t>1.単純破砕事業者、2.アルミ回収リサイクル事業者、3.アルミ・ガラス等回収リサイクル事業者、4.リユース事業者の数量を回答された場合、差し支えなければ引渡した事業者名を回答ください。</t>
    <rPh sb="15" eb="17">
      <t>カイシュウ</t>
    </rPh>
    <rPh sb="36" eb="38">
      <t>カイシュウ</t>
    </rPh>
    <phoneticPr fontId="2"/>
  </si>
  <si>
    <t>アルミ・ガラス等回収リサイクル事業者へ引き渡し</t>
    <rPh sb="8" eb="10">
      <t>カイシュウ</t>
    </rPh>
    <phoneticPr fontId="2"/>
  </si>
  <si>
    <t>自社からアルミ・ガラス等回収リサイクル事業者へ直接引き渡した</t>
    <rPh sb="12" eb="14">
      <t>カイシュウ</t>
    </rPh>
    <phoneticPr fontId="2"/>
  </si>
  <si>
    <t>3.アルミ・ガラス等回収リサイクル事業者へ引渡し</t>
  </si>
  <si>
    <t>3.自社からアルミ・ガラス等回収リサイクル事業者へ直接引き渡した</t>
  </si>
  <si>
    <t>3.アルミ・ガラス等回収リサイクル事業者へ引き渡し</t>
  </si>
  <si>
    <t>2.アルミ回収リサイクル事業者へ引渡し</t>
  </si>
  <si>
    <t>2-7で1</t>
    <phoneticPr fontId="2"/>
  </si>
  <si>
    <t>2-2で3</t>
    <phoneticPr fontId="2"/>
  </si>
  <si>
    <t>2-10で1</t>
    <phoneticPr fontId="2"/>
  </si>
  <si>
    <t>2-13で1</t>
    <phoneticPr fontId="2"/>
  </si>
  <si>
    <t>2-16で1または2</t>
    <phoneticPr fontId="2"/>
  </si>
  <si>
    <t>2-16で3</t>
    <phoneticPr fontId="2"/>
  </si>
  <si>
    <t>2-16で4</t>
    <phoneticPr fontId="2"/>
  </si>
  <si>
    <t>2-20で1または2</t>
    <phoneticPr fontId="2"/>
  </si>
  <si>
    <t>2-20で3</t>
    <phoneticPr fontId="2"/>
  </si>
  <si>
    <t>2-20で4</t>
    <phoneticPr fontId="2"/>
  </si>
  <si>
    <t>回答対象1</t>
    <rPh sb="0" eb="4">
      <t>カイトウタイショウ</t>
    </rPh>
    <phoneticPr fontId="2"/>
  </si>
  <si>
    <t>回答対象2</t>
    <rPh sb="0" eb="4">
      <t>カイトウタイショウ</t>
    </rPh>
    <phoneticPr fontId="2"/>
  </si>
  <si>
    <t>回答対象3</t>
    <rPh sb="0" eb="4">
      <t>カイトウタイショウ</t>
    </rPh>
    <phoneticPr fontId="2"/>
  </si>
  <si>
    <t>事業者の属性が3</t>
    <rPh sb="0" eb="3">
      <t>ジギョウシャ</t>
    </rPh>
    <rPh sb="4" eb="6">
      <t>ゾクセイ</t>
    </rPh>
    <phoneticPr fontId="2"/>
  </si>
  <si>
    <t>主たる事業が4</t>
    <rPh sb="0" eb="1">
      <t>シュ</t>
    </rPh>
    <rPh sb="3" eb="5">
      <t>ジギョウ</t>
    </rPh>
    <phoneticPr fontId="2"/>
  </si>
  <si>
    <t>総導入枚数</t>
    <rPh sb="0" eb="1">
      <t>ソウ</t>
    </rPh>
    <rPh sb="1" eb="3">
      <t>ドウニュウ</t>
    </rPh>
    <rPh sb="3" eb="5">
      <t>マイスウ</t>
    </rPh>
    <phoneticPr fontId="2"/>
  </si>
  <si>
    <t>全員対象</t>
    <rPh sb="0" eb="2">
      <t>ゼンイン</t>
    </rPh>
    <rPh sb="2" eb="4">
      <t>タイショウ</t>
    </rPh>
    <phoneticPr fontId="2"/>
  </si>
  <si>
    <t>1-4が7</t>
    <phoneticPr fontId="2"/>
  </si>
  <si>
    <t>1-5が5または6</t>
    <phoneticPr fontId="2"/>
  </si>
  <si>
    <t>1-6が1</t>
    <phoneticPr fontId="2"/>
  </si>
  <si>
    <t>1-6が2</t>
    <phoneticPr fontId="2"/>
  </si>
  <si>
    <t>1-6が3</t>
    <phoneticPr fontId="2"/>
  </si>
  <si>
    <t>1-6が4</t>
    <phoneticPr fontId="2"/>
  </si>
  <si>
    <t>1-6が5</t>
    <phoneticPr fontId="2"/>
  </si>
  <si>
    <t>■最終チェックシート</t>
    <rPh sb="1" eb="3">
      <t>サイシュウ</t>
    </rPh>
    <phoneticPr fontId="18"/>
  </si>
  <si>
    <t>ご回答状況の確認用にご活用ください。
判定が「NG」となっている設問は、「要確認」の内容をご確認頂き、各設問の回答欄に追記・修正ください。
回答を追記・修正してもNGとなってしまう場合は理由をご記入ください。
ただし、入力の仕方によってはNGが残ってしまう場合もありますので、その点ご了承ください。</t>
    <phoneticPr fontId="18"/>
  </si>
  <si>
    <t>判定</t>
    <rPh sb="0" eb="2">
      <t>ハンテイ</t>
    </rPh>
    <phoneticPr fontId="18"/>
  </si>
  <si>
    <t>要確認</t>
    <rPh sb="0" eb="1">
      <t>ヨウ</t>
    </rPh>
    <rPh sb="1" eb="3">
      <t>カクニン</t>
    </rPh>
    <phoneticPr fontId="18"/>
  </si>
  <si>
    <t>修正不可の理由</t>
    <rPh sb="0" eb="2">
      <t>シュウセイ</t>
    </rPh>
    <rPh sb="2" eb="4">
      <t>フカ</t>
    </rPh>
    <rPh sb="5" eb="7">
      <t>リユウ</t>
    </rPh>
    <phoneticPr fontId="18"/>
  </si>
  <si>
    <t>問1-1</t>
  </si>
  <si>
    <t>問1-2</t>
    <phoneticPr fontId="18"/>
  </si>
  <si>
    <t>問1-3</t>
    <phoneticPr fontId="18"/>
  </si>
  <si>
    <t>問1-4</t>
    <phoneticPr fontId="18"/>
  </si>
  <si>
    <t>問1-5</t>
    <phoneticPr fontId="18"/>
  </si>
  <si>
    <t>問1-6</t>
    <phoneticPr fontId="18"/>
  </si>
  <si>
    <t>問1-7</t>
    <phoneticPr fontId="18"/>
  </si>
  <si>
    <t>問2-1</t>
    <phoneticPr fontId="18"/>
  </si>
  <si>
    <t>問2-2</t>
    <phoneticPr fontId="18"/>
  </si>
  <si>
    <t>問2-3</t>
    <phoneticPr fontId="18"/>
  </si>
  <si>
    <t>問2-4</t>
    <phoneticPr fontId="18"/>
  </si>
  <si>
    <t>問2-5</t>
    <phoneticPr fontId="18"/>
  </si>
  <si>
    <t>問2-6</t>
    <phoneticPr fontId="18"/>
  </si>
  <si>
    <t>問2-7</t>
    <phoneticPr fontId="18"/>
  </si>
  <si>
    <t>問2-8</t>
    <phoneticPr fontId="18"/>
  </si>
  <si>
    <t>問2-9</t>
    <phoneticPr fontId="18"/>
  </si>
  <si>
    <t>問2-10</t>
    <phoneticPr fontId="18"/>
  </si>
  <si>
    <t>問2-11</t>
    <phoneticPr fontId="18"/>
  </si>
  <si>
    <t>問2-12</t>
    <phoneticPr fontId="18"/>
  </si>
  <si>
    <t>問2-13</t>
    <phoneticPr fontId="18"/>
  </si>
  <si>
    <t>問2-14(1)</t>
    <phoneticPr fontId="18"/>
  </si>
  <si>
    <t>問2-14(2)</t>
    <phoneticPr fontId="18"/>
  </si>
  <si>
    <t>問2-15</t>
    <phoneticPr fontId="18"/>
  </si>
  <si>
    <t>問2-16</t>
    <phoneticPr fontId="18"/>
  </si>
  <si>
    <t>問2-17</t>
    <phoneticPr fontId="18"/>
  </si>
  <si>
    <t>問2-18</t>
    <phoneticPr fontId="18"/>
  </si>
  <si>
    <t>問2-19</t>
    <phoneticPr fontId="18"/>
  </si>
  <si>
    <t>問2-20</t>
    <phoneticPr fontId="18"/>
  </si>
  <si>
    <t>問2-21</t>
    <phoneticPr fontId="18"/>
  </si>
  <si>
    <t>問2-22</t>
    <phoneticPr fontId="18"/>
  </si>
  <si>
    <t>問2-23</t>
    <phoneticPr fontId="18"/>
  </si>
  <si>
    <t>問2-24</t>
    <phoneticPr fontId="18"/>
  </si>
  <si>
    <t>問3-1</t>
    <phoneticPr fontId="18"/>
  </si>
  <si>
    <t>問3-2</t>
    <phoneticPr fontId="18"/>
  </si>
  <si>
    <t>問3-3</t>
    <phoneticPr fontId="18"/>
  </si>
  <si>
    <t>問3-4</t>
    <phoneticPr fontId="18"/>
  </si>
  <si>
    <t>問3-5</t>
    <phoneticPr fontId="18"/>
  </si>
  <si>
    <t>総発電容量・
総導入枚数</t>
    <rPh sb="0" eb="5">
      <t>ソウハツデンヨウリョウ</t>
    </rPh>
    <rPh sb="7" eb="12">
      <t>ソウドウニュウマイスウ</t>
    </rPh>
    <phoneticPr fontId="2"/>
  </si>
  <si>
    <t>設備容量が一番目
に多い事業場</t>
    <phoneticPr fontId="2"/>
  </si>
  <si>
    <t>設備容量が二番目
に多い事業場</t>
    <rPh sb="5" eb="6">
      <t>ニ</t>
    </rPh>
    <phoneticPr fontId="2"/>
  </si>
  <si>
    <t>設備容量が三番目
に多い事業場</t>
    <rPh sb="5" eb="6">
      <t>サン</t>
    </rPh>
    <phoneticPr fontId="2"/>
  </si>
  <si>
    <t>現在までの
経験の有無</t>
    <rPh sb="0" eb="2">
      <t>ゲンザイ</t>
    </rPh>
    <rPh sb="6" eb="8">
      <t>ケイケン</t>
    </rPh>
    <rPh sb="9" eb="11">
      <t>ウム</t>
    </rPh>
    <phoneticPr fontId="2"/>
  </si>
  <si>
    <t>うち、2025年度
の件数</t>
    <phoneticPr fontId="2"/>
  </si>
  <si>
    <t>2番目に排出量が
大きかった案件</t>
    <rPh sb="1" eb="3">
      <t>バンメ</t>
    </rPh>
    <rPh sb="4" eb="7">
      <t>ハイシュツリョウ</t>
    </rPh>
    <rPh sb="9" eb="10">
      <t>オオ</t>
    </rPh>
    <rPh sb="14" eb="16">
      <t>アンケン</t>
    </rPh>
    <phoneticPr fontId="2"/>
  </si>
  <si>
    <t>3番目に排出量が
大きかった案件</t>
    <rPh sb="1" eb="3">
      <t>バンメ</t>
    </rPh>
    <rPh sb="4" eb="7">
      <t>ハイシュツリョウ</t>
    </rPh>
    <rPh sb="9" eb="10">
      <t>オオ</t>
    </rPh>
    <rPh sb="14" eb="16">
      <t>アンケン</t>
    </rPh>
    <phoneticPr fontId="2"/>
  </si>
  <si>
    <t>4番目に排出量が
大きかった案件</t>
    <rPh sb="1" eb="3">
      <t>バンメ</t>
    </rPh>
    <rPh sb="4" eb="7">
      <t>ハイシュツリョウ</t>
    </rPh>
    <rPh sb="9" eb="10">
      <t>オオ</t>
    </rPh>
    <rPh sb="14" eb="16">
      <t>アンケン</t>
    </rPh>
    <phoneticPr fontId="2"/>
  </si>
  <si>
    <t>5番目に排出量が
大きかった案件</t>
    <rPh sb="1" eb="3">
      <t>バンメ</t>
    </rPh>
    <rPh sb="4" eb="7">
      <t>ハイシュツリョウ</t>
    </rPh>
    <rPh sb="9" eb="10">
      <t>オオ</t>
    </rPh>
    <rPh sb="14" eb="16">
      <t>アンケン</t>
    </rPh>
    <phoneticPr fontId="2"/>
  </si>
  <si>
    <t>設備ID※（10桁。複数ある事業場の場合、代表的な１つ）</t>
    <rPh sb="0" eb="2">
      <t>セツビ</t>
    </rPh>
    <rPh sb="8" eb="9">
      <t>ケタ</t>
    </rPh>
    <rPh sb="10" eb="12">
      <t>フクスウ</t>
    </rPh>
    <rPh sb="14" eb="17">
      <t>ジギョウジョウ</t>
    </rPh>
    <rPh sb="18" eb="20">
      <t>バアイ</t>
    </rPh>
    <rPh sb="21" eb="24">
      <t>ダイヒョウテキ</t>
    </rPh>
    <phoneticPr fontId="2"/>
  </si>
  <si>
    <t>設備ID照会</t>
    <phoneticPr fontId="2"/>
  </si>
  <si>
    <t>※太陽光発電設備として認定を受けた際に、認定された設備に付与される識別番号。不明な場合、以下で照会可能</t>
    <rPh sb="38" eb="40">
      <t>フメイ</t>
    </rPh>
    <rPh sb="41" eb="43">
      <t>バアイ</t>
    </rPh>
    <rPh sb="44" eb="46">
      <t>イカ</t>
    </rPh>
    <rPh sb="47" eb="49">
      <t>ショウカイ</t>
    </rPh>
    <rPh sb="49" eb="51">
      <t>カノウ</t>
    </rPh>
    <phoneticPr fontId="2"/>
  </si>
  <si>
    <t>※「近隣に複数発電所を所有」とは、敷地が隣接している場合に限らず、効率的な維持管理や設備の更新・撤去等を一括して管理している複数の発電所を所有していることを指します。</t>
    <rPh sb="2" eb="4">
      <t>キンリン</t>
    </rPh>
    <rPh sb="5" eb="7">
      <t>フクスウ</t>
    </rPh>
    <rPh sb="7" eb="9">
      <t>ハツデン</t>
    </rPh>
    <rPh sb="9" eb="10">
      <t>ショ</t>
    </rPh>
    <rPh sb="11" eb="13">
      <t>ショユウ</t>
    </rPh>
    <rPh sb="17" eb="19">
      <t>シキチ</t>
    </rPh>
    <rPh sb="20" eb="22">
      <t>リンセツ</t>
    </rPh>
    <rPh sb="26" eb="28">
      <t>バアイ</t>
    </rPh>
    <rPh sb="29" eb="30">
      <t>カギ</t>
    </rPh>
    <rPh sb="33" eb="35">
      <t>コウリツ</t>
    </rPh>
    <rPh sb="35" eb="36">
      <t>テキ</t>
    </rPh>
    <rPh sb="37" eb="39">
      <t>イジ</t>
    </rPh>
    <rPh sb="39" eb="41">
      <t>カンリ</t>
    </rPh>
    <rPh sb="42" eb="44">
      <t>セツビ</t>
    </rPh>
    <rPh sb="45" eb="47">
      <t>コウシン</t>
    </rPh>
    <rPh sb="48" eb="51">
      <t>テッキョナド</t>
    </rPh>
    <rPh sb="52" eb="54">
      <t>イッカツ</t>
    </rPh>
    <rPh sb="56" eb="58">
      <t>カンリ</t>
    </rPh>
    <rPh sb="62" eb="64">
      <t>フクスウ</t>
    </rPh>
    <rPh sb="65" eb="67">
      <t>ハツデン</t>
    </rPh>
    <rPh sb="67" eb="68">
      <t>ショ</t>
    </rPh>
    <rPh sb="69" eb="71">
      <t>ショユウ</t>
    </rPh>
    <rPh sb="78" eb="79">
      <t>サ</t>
    </rPh>
    <phoneticPr fontId="2"/>
  </si>
  <si>
    <t>設備ID※（10桁。複数ある事業場の場合、代表的な１つ）</t>
    <rPh sb="0" eb="2">
      <t>セツビ</t>
    </rPh>
    <rPh sb="8" eb="9">
      <t>ケタ</t>
    </rPh>
    <rPh sb="10" eb="12">
      <t>フクスウ</t>
    </rPh>
    <rPh sb="14" eb="16">
      <t>ジギョウ</t>
    </rPh>
    <rPh sb="16" eb="17">
      <t>ジョウ</t>
    </rPh>
    <rPh sb="18" eb="20">
      <t>バアイ</t>
    </rPh>
    <rPh sb="21" eb="24">
      <t>ダイヒョウテキ</t>
    </rPh>
    <phoneticPr fontId="2"/>
  </si>
  <si>
    <t>※　アルミ回収リサイクル事業者：使用済太陽光パネルから、アルミフレームのみを分離・回収することで再資源化する事業者（例：アルミフレームのみ取り外し、残りは破砕し埋立）</t>
    <phoneticPr fontId="2"/>
  </si>
  <si>
    <r>
      <t>現在までに、またそのうち2025年度にリパワリングを実施したことがありますか。貴社が保有または運営する発電設備について、</t>
    </r>
    <r>
      <rPr>
        <b/>
        <u/>
        <sz val="11"/>
        <rFont val="Meiryo UI"/>
        <family val="3"/>
        <charset val="128"/>
      </rPr>
      <t>該当するものを「すべて」</t>
    </r>
    <r>
      <rPr>
        <b/>
        <sz val="11"/>
        <rFont val="Meiryo UI"/>
        <family val="3"/>
        <charset val="128"/>
      </rPr>
      <t>選んでください。</t>
    </r>
    <rPh sb="39" eb="41">
      <t>キシャ</t>
    </rPh>
    <rPh sb="42" eb="44">
      <t>ホユウ</t>
    </rPh>
    <rPh sb="47" eb="49">
      <t>ウンエイ</t>
    </rPh>
    <rPh sb="51" eb="53">
      <t>ハツデン</t>
    </rPh>
    <rPh sb="53" eb="55">
      <t>セツビ</t>
    </rPh>
    <phoneticPr fontId="2"/>
  </si>
  <si>
    <t>設備ID</t>
    <rPh sb="0" eb="2">
      <t>セツビ</t>
    </rPh>
    <phoneticPr fontId="2"/>
  </si>
  <si>
    <t>6.運搬費用が高かったため</t>
    <phoneticPr fontId="2"/>
  </si>
  <si>
    <t>7.納期が合わなかったため</t>
    <phoneticPr fontId="2"/>
  </si>
  <si>
    <t>8.処理能力不足だったため</t>
    <phoneticPr fontId="2"/>
  </si>
  <si>
    <t>9.その他（具体的に）</t>
    <phoneticPr fontId="2"/>
  </si>
  <si>
    <t>2-2が4</t>
    <phoneticPr fontId="2"/>
  </si>
  <si>
    <t>※　アルミ回収リサイクル事業者：使用済太陽光パネルから、アルミフレームのみを分離・回収することで再資源化する事業者（例：アルミフレームのみ取り外し、残りは破砕し埋立）</t>
    <rPh sb="5" eb="7">
      <t>カイシュウ</t>
    </rPh>
    <phoneticPr fontId="2"/>
  </si>
  <si>
    <t>2-3が3</t>
    <phoneticPr fontId="2"/>
  </si>
  <si>
    <t>2-5が8</t>
    <phoneticPr fontId="2"/>
  </si>
  <si>
    <t>2-5がその他</t>
    <rPh sb="6" eb="7">
      <t>タ</t>
    </rPh>
    <phoneticPr fontId="2"/>
  </si>
  <si>
    <t>排出理由</t>
    <rPh sb="0" eb="4">
      <t>ハイシュツリユウ</t>
    </rPh>
    <phoneticPr fontId="2"/>
  </si>
  <si>
    <t>2-9　最大案件排出理由が9</t>
    <rPh sb="4" eb="8">
      <t>サイダイアンケン</t>
    </rPh>
    <rPh sb="8" eb="12">
      <t>ハイシュツリユウ</t>
    </rPh>
    <phoneticPr fontId="2"/>
  </si>
  <si>
    <t>2-9　2番目排出理由が9</t>
    <rPh sb="5" eb="7">
      <t>バンメ</t>
    </rPh>
    <rPh sb="7" eb="11">
      <t>ハイシュツリユウ</t>
    </rPh>
    <phoneticPr fontId="2"/>
  </si>
  <si>
    <t>2-9　3番目排出理由が9</t>
    <rPh sb="5" eb="7">
      <t>バンメ</t>
    </rPh>
    <rPh sb="7" eb="11">
      <t>ハイシュツリユウ</t>
    </rPh>
    <phoneticPr fontId="2"/>
  </si>
  <si>
    <t>2-9　4番目排出理由が9</t>
    <rPh sb="5" eb="7">
      <t>バンメ</t>
    </rPh>
    <rPh sb="7" eb="11">
      <t>ハイシュツリユウ</t>
    </rPh>
    <phoneticPr fontId="2"/>
  </si>
  <si>
    <t>2-9　5番目排出理由が9</t>
    <rPh sb="5" eb="7">
      <t>バンメ</t>
    </rPh>
    <rPh sb="7" eb="11">
      <t>ハイシュツリユウ</t>
    </rPh>
    <phoneticPr fontId="2"/>
  </si>
  <si>
    <t>2-12が4</t>
    <phoneticPr fontId="2"/>
  </si>
  <si>
    <t>2-13が3</t>
    <phoneticPr fontId="2"/>
  </si>
  <si>
    <t>2-14(1)が9</t>
    <phoneticPr fontId="2"/>
  </si>
  <si>
    <t>2-15が3</t>
    <phoneticPr fontId="2"/>
  </si>
  <si>
    <t>2-17が10</t>
    <phoneticPr fontId="2"/>
  </si>
  <si>
    <t>2-18が10</t>
    <phoneticPr fontId="2"/>
  </si>
  <si>
    <t>2-19が11</t>
    <phoneticPr fontId="2"/>
  </si>
  <si>
    <t>2-21が4</t>
    <phoneticPr fontId="2"/>
  </si>
  <si>
    <t>2-22が9</t>
    <phoneticPr fontId="2"/>
  </si>
  <si>
    <t>2-23が11</t>
    <phoneticPr fontId="2"/>
  </si>
  <si>
    <t>2-2４が5</t>
    <phoneticPr fontId="2"/>
  </si>
  <si>
    <t>3-1が1</t>
    <phoneticPr fontId="2"/>
  </si>
  <si>
    <t>3-3が9</t>
    <phoneticPr fontId="2"/>
  </si>
  <si>
    <t>3-4が5</t>
    <phoneticPr fontId="2"/>
  </si>
  <si>
    <t>2-20が2</t>
    <phoneticPr fontId="2"/>
  </si>
  <si>
    <t>2-16が2</t>
    <phoneticPr fontId="2"/>
  </si>
  <si>
    <t>Y列設備容量に記載がある</t>
    <rPh sb="1" eb="2">
      <t>レツ</t>
    </rPh>
    <rPh sb="2" eb="6">
      <t>セツビヨウリョウ</t>
    </rPh>
    <rPh sb="7" eb="9">
      <t>キサイ</t>
    </rPh>
    <phoneticPr fontId="2"/>
  </si>
  <si>
    <t>AH列設備容量に記載がある</t>
    <rPh sb="2" eb="3">
      <t>レツ</t>
    </rPh>
    <rPh sb="3" eb="7">
      <t>セツビヨウリョウ</t>
    </rPh>
    <rPh sb="8" eb="10">
      <t>キサイ</t>
    </rPh>
    <phoneticPr fontId="2"/>
  </si>
  <si>
    <t>問2-1が1または2</t>
    <rPh sb="0" eb="1">
      <t>トイ</t>
    </rPh>
    <phoneticPr fontId="2"/>
  </si>
  <si>
    <t>2-1が1または2</t>
    <phoneticPr fontId="2"/>
  </si>
  <si>
    <t>2-5で1に回答</t>
    <rPh sb="6" eb="8">
      <t>カイトウ</t>
    </rPh>
    <phoneticPr fontId="2"/>
  </si>
  <si>
    <t>2-5で2に回答</t>
    <rPh sb="6" eb="8">
      <t>カイトウ</t>
    </rPh>
    <phoneticPr fontId="2"/>
  </si>
  <si>
    <t>2-5で3に回答</t>
    <rPh sb="6" eb="8">
      <t>カイトウ</t>
    </rPh>
    <phoneticPr fontId="2"/>
  </si>
  <si>
    <t>2-5で4に回答</t>
    <rPh sb="6" eb="8">
      <t>カイトウ</t>
    </rPh>
    <phoneticPr fontId="2"/>
  </si>
  <si>
    <t>3-4が1,2,5</t>
    <phoneticPr fontId="2"/>
  </si>
  <si>
    <t>問1-1</t>
    <phoneticPr fontId="18"/>
  </si>
  <si>
    <t>基本情報</t>
  </si>
  <si>
    <t>基本情報</t>
    <rPh sb="0" eb="4">
      <t>キホンジョウホウ</t>
    </rPh>
    <phoneticPr fontId="18"/>
  </si>
  <si>
    <t>総発電容量</t>
    <rPh sb="0" eb="5">
      <t>ソウハツデンヨウリョウ</t>
    </rPh>
    <phoneticPr fontId="2"/>
  </si>
  <si>
    <t>設備容量が一番目</t>
    <phoneticPr fontId="2"/>
  </si>
  <si>
    <t>設備容量が二番目</t>
    <rPh sb="5" eb="8">
      <t>ニバンメ</t>
    </rPh>
    <phoneticPr fontId="2"/>
  </si>
  <si>
    <t>設備容量が三番目</t>
    <rPh sb="5" eb="6">
      <t>サン</t>
    </rPh>
    <rPh sb="6" eb="8">
      <t>バンメ</t>
    </rPh>
    <phoneticPr fontId="2"/>
  </si>
  <si>
    <t>現在まで</t>
    <rPh sb="0" eb="1">
      <t>ゲンザイ</t>
    </rPh>
    <phoneticPr fontId="2"/>
  </si>
  <si>
    <t>うち2025年度</t>
    <rPh sb="5" eb="7">
      <t>ネンド</t>
    </rPh>
    <phoneticPr fontId="2"/>
  </si>
  <si>
    <t>２番目</t>
    <rPh sb="1" eb="3">
      <t>バンメ</t>
    </rPh>
    <phoneticPr fontId="2"/>
  </si>
  <si>
    <t>３番目</t>
    <rPh sb="1" eb="3">
      <t>バンメ</t>
    </rPh>
    <phoneticPr fontId="2"/>
  </si>
  <si>
    <t>４番目</t>
    <rPh sb="1" eb="3">
      <t>バンメ</t>
    </rPh>
    <phoneticPr fontId="2"/>
  </si>
  <si>
    <t>５番目</t>
    <rPh sb="1" eb="3">
      <t>バンメ</t>
    </rPh>
    <phoneticPr fontId="2"/>
  </si>
  <si>
    <t>2025年度に、取り外しまたは解体・撤去を依頼／自社で実施した太陽光パネルについて、搬出先（処理方法等）別、パネルの状態別の排出量（年間合計）を記入してください。実績がない場合は、「0」を記入してください。
※枚数および重量の双方についてご回答ください。いずれか一方のみ把握している場合は、その項目のみご回答ください。
※処理先の詳細が不明な場合は、把握している範囲で回答してください。
※「目的を終了したもの」とは、発電事業の終了等により使用を終了した太陽光パネルを指します。</t>
    <phoneticPr fontId="2"/>
  </si>
  <si>
    <t>2-4の現在までの1が○</t>
    <rPh sb="4" eb="6">
      <t>ゲンザイ</t>
    </rPh>
    <phoneticPr fontId="2"/>
  </si>
  <si>
    <t>2-4の現在までの2が○</t>
    <rPh sb="4" eb="6">
      <t>ゲンザイ</t>
    </rPh>
    <phoneticPr fontId="2"/>
  </si>
  <si>
    <t>2-4の現在までの3が○</t>
    <rPh sb="4" eb="6">
      <t>ゲンザイ</t>
    </rPh>
    <phoneticPr fontId="2"/>
  </si>
  <si>
    <t>2-4の現在までの4が○</t>
    <rPh sb="4" eb="6">
      <t>ゲンザイ</t>
    </rPh>
    <phoneticPr fontId="2"/>
  </si>
  <si>
    <r>
      <t>問1-5で「1.自家消費を中心に運転を継続」、「2.小売電気事業者等への売電を継続」、「4.蓄電池等を導入して運転を継続」を選択した場合、いつ頃まで継続し、いつ頃に撤去しますか。撤去する時期の目安について、</t>
    </r>
    <r>
      <rPr>
        <b/>
        <u/>
        <sz val="11"/>
        <rFont val="Meiryo UI"/>
        <family val="3"/>
        <charset val="128"/>
      </rPr>
      <t>該当するものを「すべて」</t>
    </r>
    <r>
      <rPr>
        <b/>
        <sz val="11"/>
        <rFont val="Meiryo UI"/>
        <family val="3"/>
        <charset val="128"/>
      </rPr>
      <t>選んでください。また、それぞれの時期に該当する設備の割合を記入してください。</t>
    </r>
    <rPh sb="0" eb="1">
      <t>トイ</t>
    </rPh>
    <rPh sb="62" eb="64">
      <t>センタク</t>
    </rPh>
    <rPh sb="66" eb="68">
      <t>バアイ</t>
    </rPh>
    <rPh sb="71" eb="72">
      <t>ゴロ</t>
    </rPh>
    <rPh sb="74" eb="76">
      <t>ケイゾク</t>
    </rPh>
    <rPh sb="80" eb="81">
      <t>コロ</t>
    </rPh>
    <rPh sb="82" eb="84">
      <t>テッキョ</t>
    </rPh>
    <rPh sb="89" eb="91">
      <t>テッキョ</t>
    </rPh>
    <rPh sb="93" eb="95">
      <t>ジキ</t>
    </rPh>
    <rPh sb="96" eb="98">
      <t>メヤス</t>
    </rPh>
    <rPh sb="103" eb="105">
      <t>ガイトウ</t>
    </rPh>
    <rPh sb="115" eb="116">
      <t>エラ</t>
    </rPh>
    <rPh sb="131" eb="133">
      <t>ジキ</t>
    </rPh>
    <rPh sb="134" eb="136">
      <t>ガイトウ</t>
    </rPh>
    <rPh sb="138" eb="140">
      <t>セツビ</t>
    </rPh>
    <rPh sb="141" eb="143">
      <t>ワリアイ</t>
    </rPh>
    <rPh sb="144" eb="146">
      <t>キニュウ</t>
    </rPh>
    <phoneticPr fontId="2"/>
  </si>
  <si>
    <t>問1-8</t>
  </si>
  <si>
    <t>問1-8</t>
    <rPh sb="0" eb="1">
      <t>トイ</t>
    </rPh>
    <phoneticPr fontId="2"/>
  </si>
  <si>
    <t>保管重量(t)</t>
  </si>
  <si>
    <r>
      <t>これまでに排出した太陽光パネルをリユースすることを検討しましたか。</t>
    </r>
    <r>
      <rPr>
        <b/>
        <u/>
        <sz val="11"/>
        <rFont val="Meiryo UI"/>
        <family val="3"/>
        <charset val="128"/>
      </rPr>
      <t>該当するものを「ひとつ」</t>
    </r>
    <r>
      <rPr>
        <b/>
        <sz val="11"/>
        <rFont val="Meiryo UI"/>
        <family val="3"/>
        <charset val="128"/>
      </rPr>
      <t>選んでください。検討したが実施しなかった場合や、検討しなかった場合は、理由も併せて記入してください。</t>
    </r>
    <phoneticPr fontId="2"/>
  </si>
  <si>
    <t>1-5が1or2or4</t>
    <phoneticPr fontId="2"/>
  </si>
  <si>
    <t>1-７が1</t>
    <phoneticPr fontId="2"/>
  </si>
  <si>
    <t>1-７が2</t>
  </si>
  <si>
    <t>1-７が3</t>
  </si>
  <si>
    <t>1-７が4</t>
  </si>
  <si>
    <t>1-７が5</t>
  </si>
  <si>
    <t>使用済太陽光パネルを廃棄しなかった場合でも、御回答をお願いいたします。
本調査のご回答内容を集計・匿名化した上で、
政策検討・分析資料作成等に利用する場合があります。
また、本調査には、国立研究開発法人新エネルギー・産業技術総合開発機構（NEDO）での
今後の技術開発支援策等の検討に資する設問が一部（問1-2及び問2-8）含まれます。
空欄の場合赤文字のエラーが出てしまいますが、差支えない範囲でご回答いただければ幸いです。
赤文字のエラーが残る場合、差支えない範囲で「チェックシート」の「修正不可理由」に
事由を御記載をお願いいたします。</t>
    <rPh sb="10" eb="12">
      <t>ハイキ</t>
    </rPh>
    <rPh sb="156" eb="157">
      <t>オヨ</t>
    </rPh>
    <rPh sb="171" eb="173">
      <t>クウラン</t>
    </rPh>
    <rPh sb="174" eb="176">
      <t>バアイ</t>
    </rPh>
    <rPh sb="176" eb="179">
      <t>アカモジ</t>
    </rPh>
    <rPh sb="184" eb="185">
      <t>デ</t>
    </rPh>
    <rPh sb="193" eb="195">
      <t>サシツカ</t>
    </rPh>
    <rPh sb="198" eb="200">
      <t>ハンイ</t>
    </rPh>
    <rPh sb="202" eb="204">
      <t>カイトウ</t>
    </rPh>
    <rPh sb="210" eb="211">
      <t>サイワ</t>
    </rPh>
    <rPh sb="216" eb="219">
      <t>アカモジ</t>
    </rPh>
    <rPh sb="224" eb="225">
      <t>ノコ</t>
    </rPh>
    <rPh sb="226" eb="228">
      <t>バアイ</t>
    </rPh>
    <rPh sb="229" eb="231">
      <t>サシツカ</t>
    </rPh>
    <rPh sb="234" eb="236">
      <t>ハンイ</t>
    </rPh>
    <rPh sb="248" eb="254">
      <t>シュウセイフカリユウ</t>
    </rPh>
    <rPh sb="257" eb="259">
      <t>ジユウ</t>
    </rPh>
    <rPh sb="260" eb="263">
      <t>ゴキサイ</t>
    </rPh>
    <rPh sb="265" eb="266">
      <t>ネガ</t>
    </rPh>
    <phoneticPr fontId="2"/>
  </si>
  <si>
    <t>リユース事業者へ引き渡した場合、引渡し先やアルミフレーム取外し有無のそれぞれの排出量（年間合計）を記入してください。アルミフレームの取扱いが明確でない場合は「アルミフレームを取り外していない」欄でお答えください。引き渡し先が国内か海外か明確でない場合は、「海外でのリユース」欄でお答えください。
※枚数および重量の双方について記入してください。
いずれか一方のみ把握している場合は、その項目のみ記入してください。</t>
    <rPh sb="163" eb="165">
      <t>キニュウ</t>
    </rPh>
    <rPh sb="197" eb="199">
      <t>キニュウ</t>
    </rPh>
    <phoneticPr fontId="2"/>
  </si>
  <si>
    <t>問2-5の回答に関連して、取り外しまたは解体・撤去に至った主な理由別の重量（t）及び枚数を、把握している範囲で記入してください。複数の理由に該当する場合は、主たる理由を選択してください。
※回答は概数可。不明な場合は「理由不明」に記載し、実績がない場合は「0」を記入してください。
※数量（t）・枚数の合計は、問2-5の合計枚数と一致するようにご回答ください。
※枚数および重量の双方について記入してください。
　いずれか一方のみ把握している場合は、その項目のみ記入してください。</t>
    <rPh sb="35" eb="37">
      <t>ジュウリョウ</t>
    </rPh>
    <rPh sb="196" eb="198">
      <t>キニュウ</t>
    </rPh>
    <rPh sb="231" eb="233">
      <t>キニュウ</t>
    </rPh>
    <phoneticPr fontId="2"/>
  </si>
  <si>
    <t>問2-7で「1.偶発的な故障・破損によるもの（災害等によるものを除く）」に数量（t）・枚数を記入した場合、そのパネルを設置した時期を記入してください。
※設置時期の異なるパネルがある場合には、設置年ごとに分けて記入してください。
※把握していない場合は「不明」に記入してください。
※枚数および重量の双方について記入してください。
　いずれか一方のみ把握している場合は、その項目のみ記入してください。</t>
    <rPh sb="156" eb="158">
      <t>キニュウ</t>
    </rPh>
    <rPh sb="191" eb="193">
      <t>キニュウ</t>
    </rPh>
    <phoneticPr fontId="2"/>
  </si>
  <si>
    <r>
      <t>2025年度（令和７年度）に、取り外しまたは解体・撤去を依頼した太陽光パネルのうち、1案件あたりの太陽光パネル排出量が1,000枚以上であった案件(複数ある場合、多い順に５案件まで)について、枚数・重量・設備容量・排出完了までにかかった期間を記入し、排出理由について</t>
    </r>
    <r>
      <rPr>
        <b/>
        <u/>
        <sz val="11"/>
        <rFont val="Meiryo UI"/>
        <family val="3"/>
        <charset val="128"/>
      </rPr>
      <t>該当するものを「ひとつ」</t>
    </r>
    <r>
      <rPr>
        <b/>
        <sz val="11"/>
        <rFont val="Meiryo UI"/>
        <family val="3"/>
        <charset val="128"/>
      </rPr>
      <t>選んてください。該当する案件がない場合は、1案件あたりの太陽光パネル排出量が最も多かった案件について、枚数・重量・設備容量・排出完了までにかかった期間を記入し、排出理由について</t>
    </r>
    <r>
      <rPr>
        <b/>
        <u/>
        <sz val="11"/>
        <rFont val="Meiryo UI"/>
        <family val="3"/>
        <charset val="128"/>
      </rPr>
      <t>該当するものを「ひとつ</t>
    </r>
    <r>
      <rPr>
        <b/>
        <sz val="11"/>
        <rFont val="Meiryo UI"/>
        <family val="3"/>
        <charset val="128"/>
      </rPr>
      <t>」選んてください。
※同一発電設備・同一撤去工事に由来する排出については、搬出日や運搬回数が複数に分かれる場合でも、1案件としてまとめてご回答ください。
※1,000枚以上であった案件がない場合又は１案件のみだった場合、２件目以降を回答する必要はありません。
※実績がない場合は、「0」を記入してください。
※枚数および重量の双方について記入してください。
　いずれか一方のみ把握している場合は、その項目のみ記入してください。</t>
    </r>
    <rPh sb="102" eb="106">
      <t>セツビヨウリョウ</t>
    </rPh>
    <rPh sb="107" eb="111">
      <t>ハイシュツカンリョウ</t>
    </rPh>
    <rPh sb="118" eb="120">
      <t>キカン</t>
    </rPh>
    <rPh sb="125" eb="129">
      <t>ハイシュツリユウ</t>
    </rPh>
    <rPh sb="133" eb="135">
      <t>ガイトウ</t>
    </rPh>
    <rPh sb="145" eb="146">
      <t>エラ</t>
    </rPh>
    <rPh sb="413" eb="415">
      <t>キニュウ</t>
    </rPh>
    <rPh sb="448" eb="450">
      <t>キニュウ</t>
    </rPh>
    <phoneticPr fontId="2"/>
  </si>
  <si>
    <r>
      <t>排出理由（最も</t>
    </r>
    <r>
      <rPr>
        <b/>
        <u/>
        <sz val="11"/>
        <color theme="1"/>
        <rFont val="Meiryo UI"/>
        <family val="3"/>
        <charset val="128"/>
      </rPr>
      <t>該当するものを「ひとつ」</t>
    </r>
    <r>
      <rPr>
        <b/>
        <sz val="11"/>
        <color theme="1"/>
        <rFont val="Meiryo UI"/>
        <family val="3"/>
        <charset val="128"/>
      </rPr>
      <t>選んでください。）</t>
    </r>
    <phoneticPr fontId="2"/>
  </si>
  <si>
    <t>保管したパネルの量、期間、保管に使用した面積を記入してください。保管量が多い順に、最大５つまで回答を記入してください。
回答例：　約200t（10枚）のパネルを、10日間、約５㎡の面積で保管した場合は、以下の「回答例」の通り回答ください。</t>
    <rPh sb="23" eb="25">
      <t>キニュウ</t>
    </rPh>
    <phoneticPr fontId="2"/>
  </si>
  <si>
    <r>
      <t>これまでに排出した太陽光パネルについて、アルミフレームだけでなく、ガラス等も分離・回収してリサイクルすることを検討しましたか。</t>
    </r>
    <r>
      <rPr>
        <b/>
        <u/>
        <sz val="11"/>
        <rFont val="Meiryo UI"/>
        <family val="3"/>
        <charset val="128"/>
      </rPr>
      <t>該当するものを「ひとつ」</t>
    </r>
    <r>
      <rPr>
        <b/>
        <sz val="11"/>
        <rFont val="Meiryo UI"/>
        <family val="3"/>
        <charset val="128"/>
      </rPr>
      <t>選んでください。</t>
    </r>
    <phoneticPr fontId="2"/>
  </si>
  <si>
    <r>
      <t>アルミ・ガラス等回収リサイクル事業者に、太陽光パネルの受入依頼をした際、受入拒否をされたことはありますか。されたことがある場合、アルミ・ガラス等回収リサイクル事業者が太陽光パネルの受入を拒否した理由について、</t>
    </r>
    <r>
      <rPr>
        <b/>
        <u/>
        <sz val="11"/>
        <rFont val="Meiryo UI"/>
        <family val="3"/>
        <charset val="128"/>
      </rPr>
      <t>該当するものを「すべて」</t>
    </r>
    <r>
      <rPr>
        <b/>
        <sz val="11"/>
        <rFont val="Meiryo UI"/>
        <family val="3"/>
        <charset val="128"/>
      </rPr>
      <t>選んでください。（複数回答可。4.は単一回答）</t>
    </r>
    <rPh sb="8" eb="10">
      <t>カイシュウ</t>
    </rPh>
    <rPh sb="72" eb="74">
      <t>カイシュウ</t>
    </rPh>
    <phoneticPr fontId="2"/>
  </si>
  <si>
    <t>2026年3月31日時点での貴社の太陽光発電設備の総発電容量を記入してください。また、設備容量が多い上位３事業場について、各事業場の設備容量、導入枚数、うち固定価格買取制度（FIT制度）に基づく認定を受けた太陽光発電設備の所在都道府県、代表的な設備ID、設備容量、設置形態、FIT買取期間終了後の即排出※割合、設置時期をご回答ください。
※ここでいう「即排出」とは、FIT期間終了後おおむね1年以内に発電を終了し、太陽光パネルを、解体・撤去・処理ルートに出すことを指します。継続使用・売電契約変更等により設備を継続利用する場合は含みません。
※ここでいう「事業場」とは、原則として所在地・発電所単位で管理されている太陽光発電設備を指します。同一敷地内で複数設備を一体的に管理している場合は、まとめてご回答ください。</t>
    <rPh sb="31" eb="33">
      <t>キニュウ</t>
    </rPh>
    <rPh sb="111" eb="117">
      <t>ショザイトドウフケン</t>
    </rPh>
    <rPh sb="118" eb="121">
      <t>ダイヒョウテキ</t>
    </rPh>
    <rPh sb="122" eb="124">
      <t>セツビ</t>
    </rPh>
    <phoneticPr fontId="2"/>
  </si>
  <si>
    <r>
      <t>事業者の属性で「1.法人（国・地方公共団体を含む）」を選択した場合、主たる事業分野について、</t>
    </r>
    <r>
      <rPr>
        <b/>
        <u/>
        <sz val="11"/>
        <color theme="1"/>
        <rFont val="Meiryo UI"/>
        <family val="3"/>
        <charset val="128"/>
      </rPr>
      <t>該当するものを「ひとつ」</t>
    </r>
    <r>
      <rPr>
        <b/>
        <sz val="11"/>
        <color theme="1"/>
        <rFont val="Meiryo UI"/>
        <family val="3"/>
        <charset val="128"/>
      </rPr>
      <t>選んでください。</t>
    </r>
    <rPh sb="0" eb="3">
      <t>ジギョウシャ</t>
    </rPh>
    <rPh sb="4" eb="6">
      <t>ゾクセイ</t>
    </rPh>
    <rPh sb="10" eb="12">
      <t>ホウジン</t>
    </rPh>
    <rPh sb="13" eb="14">
      <t>クニ</t>
    </rPh>
    <rPh sb="15" eb="21">
      <t>チホウコウキョウダンタイ</t>
    </rPh>
    <rPh sb="22" eb="23">
      <t>フク</t>
    </rPh>
    <rPh sb="27" eb="29">
      <t>センタク</t>
    </rPh>
    <rPh sb="31" eb="33">
      <t>バアイ</t>
    </rPh>
    <rPh sb="34" eb="35">
      <t>シュ</t>
    </rPh>
    <rPh sb="37" eb="41">
      <t>ジギョウブンヤ</t>
    </rPh>
    <rPh sb="46" eb="48">
      <t>ガイトウ</t>
    </rPh>
    <rPh sb="58" eb="59">
      <t>エラ</t>
    </rPh>
    <phoneticPr fontId="2"/>
  </si>
  <si>
    <r>
      <t>事業者の属性について、</t>
    </r>
    <r>
      <rPr>
        <b/>
        <u/>
        <sz val="11"/>
        <color theme="1"/>
        <rFont val="Meiryo UI"/>
        <family val="3"/>
        <charset val="128"/>
      </rPr>
      <t>該当するものを「ひとつ」</t>
    </r>
    <r>
      <rPr>
        <b/>
        <sz val="11"/>
        <color theme="1"/>
        <rFont val="Meiryo UI"/>
        <family val="3"/>
        <charset val="128"/>
      </rPr>
      <t>選んでください。</t>
    </r>
    <rPh sb="0" eb="3">
      <t>ジギョウシャ</t>
    </rPh>
    <rPh sb="4" eb="6">
      <t>ゾクセイ</t>
    </rPh>
    <rPh sb="11" eb="13">
      <t>ガイトウ</t>
    </rPh>
    <rPh sb="23" eb="24">
      <t>エラ</t>
    </rPh>
    <phoneticPr fontId="2"/>
  </si>
  <si>
    <t>1.または2.とお答えの場合、差し支えなければ具体的な契約先（1.の場合は解体・撤去事業者、2.の場合は契約先の事業者）を記入してください。</t>
    <phoneticPr fontId="2"/>
  </si>
  <si>
    <t>使用済太陽光パネルの排出実態調査（発電事業者向け）</t>
    <rPh sb="0" eb="2">
      <t>シヨウ</t>
    </rPh>
    <rPh sb="2" eb="3">
      <t>ズミ</t>
    </rPh>
    <rPh sb="3" eb="6">
      <t>タイヨウコウ</t>
    </rPh>
    <rPh sb="10" eb="12">
      <t>ハイシュツ</t>
    </rPh>
    <rPh sb="12" eb="14">
      <t>ジッタイ</t>
    </rPh>
    <rPh sb="14" eb="16">
      <t>チョウサ</t>
    </rPh>
    <rPh sb="17" eb="23">
      <t>ハツデンジギョウシャム</t>
    </rPh>
    <phoneticPr fontId="2"/>
  </si>
  <si>
    <r>
      <t>問2-13で「1.処理先（搬出先）をあらかじめ指定している。」を選んだ場合、指定している処理先（処理事業者）について、どのように選定しているか、</t>
    </r>
    <r>
      <rPr>
        <b/>
        <u/>
        <sz val="11"/>
        <rFont val="Meiryo UI"/>
        <family val="3"/>
        <charset val="128"/>
      </rPr>
      <t>該当するものを「すべて」</t>
    </r>
    <r>
      <rPr>
        <b/>
        <sz val="11"/>
        <rFont val="Meiryo UI"/>
        <family val="3"/>
        <charset val="128"/>
      </rPr>
      <t>選んでください。（複数回答可）</t>
    </r>
    <phoneticPr fontId="2"/>
  </si>
  <si>
    <t>問2-13で「1.処理先（搬出先）をあらかじめ指定している。」を選んだ場合、主な搬出先までのおおよその距離を記入してください。</t>
    <rPh sb="38" eb="39">
      <t>オモ</t>
    </rPh>
    <rPh sb="40" eb="42">
      <t>ハンシュツ</t>
    </rPh>
    <rPh sb="42" eb="43">
      <t>サキ</t>
    </rPh>
    <rPh sb="51" eb="53">
      <t>キョリ</t>
    </rPh>
    <rPh sb="54" eb="56">
      <t>キニュウ</t>
    </rPh>
    <phoneticPr fontId="2"/>
  </si>
  <si>
    <r>
      <t>問2-13で「1.処理先（搬出先）をあらかじめ指定している。」を選んだ場合、処理先（処理事業者）の選定にあたり、参考にしている公開情報（またはURL）について、</t>
    </r>
    <r>
      <rPr>
        <b/>
        <u/>
        <sz val="11"/>
        <rFont val="Meiryo UI"/>
        <family val="3"/>
        <charset val="128"/>
      </rPr>
      <t>該当するものを「すべて」</t>
    </r>
    <r>
      <rPr>
        <b/>
        <sz val="11"/>
        <rFont val="Meiryo UI"/>
        <family val="3"/>
        <charset val="128"/>
      </rPr>
      <t>選んでください。（複数回答可）</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</si>
</sst>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9">
    <font>
      <sz val="11"/>
      <color theme="1"/>
      <name val="Yu Gothic"/>
      <family val="2"/>
      <scheme val="minor"/>
    </font>
    <font>
      <sz val="11"/>
      <color theme="1"/>
      <name val="Yu Gothic"/>
      <family val="2"/>
      <charset val="128"/>
      <scheme val="minor"/>
    </font>
    <font>
      <sz val="6"/>
      <name val="Yu Gothic"/>
      <family val="3"/>
      <charset val="128"/>
      <scheme val="minor"/>
    </font>
    <font>
      <sz val="10"/>
      <color theme="1"/>
      <name val="Yu Gothic"/>
      <family val="2"/>
      <scheme val="minor"/>
    </font>
    <font>
      <sz val="11"/>
      <name val="Yu Gothic"/>
      <family val="2"/>
      <scheme val="minor"/>
    </font>
    <font>
      <sz val="11"/>
      <name val="Meiryo UI"/>
      <family val="3"/>
      <charset val="128"/>
    </font>
    <font>
      <sz val="11"/>
      <color theme="1"/>
      <name val="Meiryo UI"/>
      <family val="3"/>
      <charset val="128"/>
    </font>
    <font>
      <b/>
      <sz val="14"/>
      <name val="Meiryo UI"/>
      <family val="3"/>
      <charset val="128"/>
    </font>
    <font>
      <sz val="10"/>
      <name val="Meiryo UI"/>
      <family val="3"/>
      <charset val="128"/>
    </font>
    <font>
      <b/>
      <sz val="12"/>
      <name val="Meiryo UI"/>
      <family val="3"/>
      <charset val="128"/>
    </font>
    <font>
      <b/>
      <sz val="11"/>
      <name val="Meiryo UI"/>
      <family val="3"/>
      <charset val="128"/>
    </font>
    <font>
      <sz val="9"/>
      <name val="Meiryo UI"/>
      <family val="3"/>
      <charset val="128"/>
    </font>
    <font>
      <b/>
      <sz val="11"/>
      <color theme="1"/>
      <name val="Meiryo UI"/>
      <family val="3"/>
      <charset val="128"/>
    </font>
    <font>
      <sz val="10"/>
      <color theme="1"/>
      <name val="Meiryo UI"/>
      <family val="3"/>
      <charset val="128"/>
    </font>
    <font>
      <sz val="9"/>
      <color theme="1"/>
      <name val="Meiryo UI"/>
      <family val="3"/>
      <charset val="128"/>
    </font>
    <font>
      <u/>
      <sz val="11"/>
      <color theme="10"/>
      <name val="Yu Gothic"/>
      <family val="2"/>
      <scheme val="minor"/>
    </font>
    <font>
      <u/>
      <sz val="11"/>
      <color theme="10"/>
      <name val="Meiryo UI"/>
      <family val="3"/>
      <charset val="128"/>
    </font>
    <font>
      <b/>
      <sz val="11"/>
      <color rgb="FFFF0000"/>
      <name val="Meiryo UI"/>
      <family val="3"/>
      <charset val="128"/>
    </font>
    <font>
      <sz val="6"/>
      <name val="Yu Gothic"/>
      <family val="2"/>
      <charset val="128"/>
      <scheme val="minor"/>
    </font>
    <font>
      <b/>
      <sz val="10"/>
      <color theme="1"/>
      <name val="Meiryo UI"/>
      <family val="3"/>
      <charset val="128"/>
    </font>
    <font>
      <sz val="10"/>
      <color theme="0"/>
      <name val="Meiryo UI"/>
      <family val="3"/>
      <charset val="128"/>
    </font>
    <font>
      <vertAlign val="superscript"/>
      <sz val="11"/>
      <name val="Meiryo UI"/>
      <family val="3"/>
      <charset val="128"/>
    </font>
    <font>
      <sz val="11"/>
      <color rgb="FF000000"/>
      <name val="Meiryo UI"/>
      <family val="3"/>
      <charset val="128"/>
    </font>
    <font>
      <sz val="10.5"/>
      <color theme="1"/>
      <name val="游明朝"/>
      <family val="1"/>
      <charset val="128"/>
    </font>
    <font>
      <sz val="9"/>
      <color theme="1"/>
      <name val="游明朝"/>
      <family val="1"/>
      <charset val="128"/>
    </font>
    <font>
      <b/>
      <u/>
      <sz val="11"/>
      <name val="Meiryo UI"/>
      <family val="3"/>
      <charset val="128"/>
    </font>
    <font>
      <u/>
      <sz val="11"/>
      <color theme="1"/>
      <name val="Meiryo UI"/>
      <family val="3"/>
      <charset val="128"/>
    </font>
    <font>
      <b/>
      <sz val="11"/>
      <name val="Meiryo UI"/>
      <family val="3"/>
      <charset val="2"/>
    </font>
    <font>
      <b/>
      <sz val="10"/>
      <color rgb="FFFF0000"/>
      <name val="Meiryo UI"/>
      <family val="3"/>
      <charset val="128"/>
    </font>
    <font>
      <sz val="10"/>
      <color theme="1"/>
      <name val="Meiryo UI"/>
      <family val="3"/>
    </font>
    <font>
      <sz val="10"/>
      <color rgb="FF000000"/>
      <name val="Meiryo UI"/>
      <family val="3"/>
      <charset val="128"/>
    </font>
    <font>
      <b/>
      <sz val="10"/>
      <name val="Meiryo UI"/>
      <family val="3"/>
      <charset val="128"/>
    </font>
    <font>
      <sz val="11"/>
      <color theme="1"/>
      <name val="Meiryo UI"/>
      <family val="3"/>
    </font>
    <font>
      <b/>
      <sz val="12"/>
      <name val="Meiryo UI"/>
      <family val="3"/>
    </font>
    <font>
      <b/>
      <sz val="12"/>
      <color rgb="FF0000FF"/>
      <name val="Meiryo UI"/>
      <family val="3"/>
    </font>
    <font>
      <b/>
      <sz val="11"/>
      <color rgb="FFFF0000"/>
      <name val="Meiryo UI"/>
      <family val="3"/>
    </font>
    <font>
      <u/>
      <sz val="11"/>
      <color theme="10"/>
      <name val="BIZ UDPゴシック"/>
      <family val="3"/>
      <charset val="128"/>
    </font>
    <font>
      <u/>
      <sz val="11"/>
      <color theme="10"/>
      <name val="Yu Gothic"/>
      <family val="3"/>
      <charset val="128"/>
      <scheme val="minor"/>
    </font>
    <font>
      <b/>
      <u/>
      <sz val="11"/>
      <color theme="1"/>
      <name val="Meiryo UI"/>
      <family val="3"/>
      <charset val="128"/>
    </font>
  </fonts>
  <fills count="17">
    <fill>
      <patternFill patternType="none"/>
    </fill>
    <fill>
      <patternFill patternType="gray125"/>
    </fill>
    <fill>
      <patternFill patternType="solid">
        <fgColor rgb="FFFDEFE7"/>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FFFFCC"/>
        <bgColor indexed="64"/>
      </patternFill>
    </fill>
    <fill>
      <patternFill patternType="solid">
        <fgColor rgb="FF003399"/>
        <bgColor indexed="64"/>
      </patternFill>
    </fill>
    <fill>
      <patternFill patternType="solid">
        <fgColor rgb="FFFFCCFF"/>
        <bgColor indexed="64"/>
      </patternFill>
    </fill>
    <fill>
      <patternFill patternType="solid">
        <fgColor theme="3" tint="0.79998168889431442"/>
        <bgColor indexed="64"/>
      </patternFill>
    </fill>
    <fill>
      <patternFill patternType="solid">
        <fgColor rgb="FFFFE1FF"/>
        <bgColor indexed="64"/>
      </patternFill>
    </fill>
    <fill>
      <patternFill patternType="solid">
        <fgColor theme="0" tint="-0.249977111117893"/>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rgb="FF000000"/>
      </top>
      <bottom style="thin">
        <color rgb="FF000000"/>
      </bottom>
      <diagonal/>
    </border>
    <border>
      <left style="thin">
        <color indexed="64"/>
      </left>
      <right style="thin">
        <color indexed="64"/>
      </right>
      <top style="thin">
        <color indexed="64"/>
      </top>
      <bottom style="dotted">
        <color rgb="FF808080"/>
      </bottom>
      <diagonal/>
    </border>
    <border>
      <left style="thin">
        <color indexed="64"/>
      </left>
      <right/>
      <top style="thin">
        <color indexed="64"/>
      </top>
      <bottom style="dotted">
        <color rgb="FF808080"/>
      </bottom>
      <diagonal/>
    </border>
    <border>
      <left/>
      <right style="thin">
        <color indexed="64"/>
      </right>
      <top style="thin">
        <color indexed="64"/>
      </top>
      <bottom style="dotted">
        <color rgb="FF808080"/>
      </bottom>
      <diagonal/>
    </border>
    <border>
      <left style="thin">
        <color indexed="64"/>
      </left>
      <right style="thin">
        <color indexed="64"/>
      </right>
      <top style="dotted">
        <color rgb="FF808080"/>
      </top>
      <bottom style="thin">
        <color indexed="64"/>
      </bottom>
      <diagonal/>
    </border>
    <border>
      <left/>
      <right/>
      <top style="thin">
        <color indexed="64"/>
      </top>
      <bottom style="dotted">
        <color rgb="FF808080"/>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s>
  <cellStyleXfs count="4">
    <xf numFmtId="0" fontId="0" fillId="0" borderId="0"/>
    <xf numFmtId="0" fontId="15" fillId="0" borderId="0" applyNumberFormat="0" applyFill="0" applyBorder="0" applyAlignment="0" applyProtection="0"/>
    <xf numFmtId="0" fontId="1" fillId="0" borderId="0">
      <alignment vertical="center"/>
    </xf>
    <xf numFmtId="0" fontId="16" fillId="0" borderId="0" applyNumberFormat="0" applyFill="0" applyBorder="0" applyAlignment="0" applyProtection="0">
      <alignment vertical="center"/>
    </xf>
  </cellStyleXfs>
  <cellXfs count="422">
    <xf numFmtId="0" fontId="0" fillId="0" borderId="0" xfId="0"/>
    <xf numFmtId="0" fontId="0" fillId="0" borderId="0" xfId="0" applyAlignment="1">
      <alignment vertical="center" wrapText="1"/>
    </xf>
    <xf numFmtId="0" fontId="5" fillId="2" borderId="6"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13" fillId="0" borderId="0" xfId="0" applyFont="1" applyAlignment="1" applyProtection="1">
      <alignment vertical="center"/>
      <protection locked="0"/>
    </xf>
    <xf numFmtId="0" fontId="13" fillId="0" borderId="0" xfId="0" applyFont="1" applyAlignment="1" applyProtection="1">
      <alignment vertical="top" wrapText="1"/>
      <protection locked="0"/>
    </xf>
    <xf numFmtId="0" fontId="13" fillId="0" borderId="0" xfId="0" applyFont="1" applyAlignment="1">
      <alignment vertical="top" wrapText="1"/>
    </xf>
    <xf numFmtId="0" fontId="5" fillId="2" borderId="12" xfId="0" applyFont="1" applyFill="1" applyBorder="1" applyAlignment="1" applyProtection="1">
      <alignment horizontal="center" vertical="center"/>
      <protection locked="0"/>
    </xf>
    <xf numFmtId="0" fontId="13" fillId="0" borderId="0" xfId="0" applyFont="1" applyAlignment="1" applyProtection="1">
      <alignment vertical="top"/>
      <protection locked="0"/>
    </xf>
    <xf numFmtId="0" fontId="20" fillId="11" borderId="0" xfId="0" applyFont="1" applyFill="1" applyAlignment="1" applyProtection="1">
      <alignment horizontal="center" vertical="center"/>
      <protection locked="0"/>
    </xf>
    <xf numFmtId="0" fontId="13" fillId="0" borderId="0" xfId="0" applyFont="1" applyAlignment="1" applyProtection="1">
      <alignment horizontal="center" vertical="center" wrapText="1"/>
      <protection locked="0"/>
    </xf>
    <xf numFmtId="0" fontId="13" fillId="12" borderId="0" xfId="0" applyFont="1" applyFill="1" applyAlignment="1" applyProtection="1">
      <alignment horizontal="center" vertical="center" wrapText="1"/>
      <protection locked="0"/>
    </xf>
    <xf numFmtId="0" fontId="13" fillId="13" borderId="0" xfId="0" applyFont="1" applyFill="1" applyAlignment="1" applyProtection="1">
      <alignment vertical="center"/>
      <protection locked="0"/>
    </xf>
    <xf numFmtId="0" fontId="19" fillId="0" borderId="0" xfId="0" applyFont="1" applyAlignment="1" applyProtection="1">
      <alignment horizontal="left" vertical="center" wrapText="1"/>
      <protection locked="0"/>
    </xf>
    <xf numFmtId="0" fontId="19" fillId="3" borderId="0" xfId="0" applyFont="1" applyFill="1" applyAlignment="1" applyProtection="1">
      <alignment horizontal="center" vertical="center"/>
      <protection locked="0"/>
    </xf>
    <xf numFmtId="0" fontId="19" fillId="3" borderId="0" xfId="0" applyFont="1" applyFill="1" applyAlignment="1" applyProtection="1">
      <alignment horizontal="center" vertical="center" wrapText="1"/>
      <protection locked="0"/>
    </xf>
    <xf numFmtId="0" fontId="19" fillId="10" borderId="0" xfId="0" applyFont="1" applyFill="1" applyAlignment="1" applyProtection="1">
      <alignment horizontal="center" vertical="center"/>
      <protection locked="0"/>
    </xf>
    <xf numFmtId="0" fontId="19" fillId="13" borderId="0" xfId="0" applyFont="1" applyFill="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3" fillId="0" borderId="0" xfId="0" applyFont="1" applyAlignment="1" applyProtection="1">
      <alignment horizontal="left" vertical="center" wrapText="1"/>
      <protection locked="0"/>
    </xf>
    <xf numFmtId="0" fontId="13" fillId="3" borderId="0" xfId="0" applyFont="1" applyFill="1" applyAlignment="1" applyProtection="1">
      <alignment horizontal="center" vertical="center"/>
      <protection locked="0"/>
    </xf>
    <xf numFmtId="0" fontId="13" fillId="3" borderId="0" xfId="0" applyFont="1" applyFill="1" applyAlignment="1" applyProtection="1">
      <alignment horizontal="center" vertical="center" wrapText="1"/>
      <protection locked="0"/>
    </xf>
    <xf numFmtId="0" fontId="13" fillId="10" borderId="0" xfId="0" applyFont="1" applyFill="1" applyAlignment="1" applyProtection="1">
      <alignment horizontal="center" vertical="center"/>
      <protection locked="0"/>
    </xf>
    <xf numFmtId="0" fontId="13" fillId="13" borderId="0" xfId="0" applyFont="1" applyFill="1" applyAlignment="1" applyProtection="1">
      <alignment horizontal="center" vertical="center" wrapText="1"/>
      <protection locked="0"/>
    </xf>
    <xf numFmtId="0" fontId="8" fillId="0" borderId="0" xfId="0" applyFont="1" applyAlignment="1" applyProtection="1">
      <alignment vertical="top" wrapText="1"/>
      <protection locked="0"/>
    </xf>
    <xf numFmtId="0" fontId="8" fillId="0" borderId="0" xfId="0" applyFont="1" applyAlignment="1" applyProtection="1">
      <alignment vertical="center"/>
      <protection locked="0"/>
    </xf>
    <xf numFmtId="0" fontId="19" fillId="2" borderId="0" xfId="0" applyFont="1" applyFill="1" applyAlignment="1" applyProtection="1">
      <alignment horizontal="center" vertical="center"/>
      <protection locked="0"/>
    </xf>
    <xf numFmtId="0" fontId="13" fillId="2" borderId="0" xfId="0" applyFont="1" applyFill="1" applyAlignment="1" applyProtection="1">
      <alignment horizontal="center" vertical="center"/>
      <protection locked="0"/>
    </xf>
    <xf numFmtId="0" fontId="19" fillId="3" borderId="0" xfId="0" applyFont="1" applyFill="1" applyAlignment="1" applyProtection="1">
      <alignment horizontal="left" vertical="center"/>
      <protection locked="0"/>
    </xf>
    <xf numFmtId="0" fontId="13" fillId="0" borderId="0" xfId="0" applyFont="1" applyAlignment="1" applyProtection="1">
      <alignment horizontal="left" vertical="top" wrapText="1"/>
      <protection locked="0"/>
    </xf>
    <xf numFmtId="0" fontId="8" fillId="0" borderId="0" xfId="0" applyFont="1" applyAlignment="1" applyProtection="1">
      <alignment vertical="top"/>
      <protection locked="0"/>
    </xf>
    <xf numFmtId="0" fontId="4" fillId="0" borderId="0" xfId="0" applyFont="1"/>
    <xf numFmtId="0" fontId="13" fillId="0" borderId="0" xfId="0" applyFont="1" applyAlignment="1" applyProtection="1">
      <alignment horizontal="left" vertical="center"/>
      <protection locked="0"/>
    </xf>
    <xf numFmtId="0" fontId="13" fillId="16" borderId="0" xfId="0" applyFont="1" applyFill="1" applyAlignment="1" applyProtection="1">
      <alignment vertical="center"/>
      <protection hidden="1"/>
    </xf>
    <xf numFmtId="0" fontId="29" fillId="16" borderId="0" xfId="0" applyFont="1" applyFill="1" applyAlignment="1" applyProtection="1">
      <alignment vertical="center"/>
      <protection hidden="1"/>
    </xf>
    <xf numFmtId="0" fontId="13" fillId="15" borderId="0" xfId="0" applyFont="1" applyFill="1" applyAlignment="1" applyProtection="1">
      <alignment vertical="center"/>
      <protection hidden="1"/>
    </xf>
    <xf numFmtId="0" fontId="29" fillId="15" borderId="0" xfId="0" applyFont="1" applyFill="1" applyAlignment="1" applyProtection="1">
      <alignment vertical="center"/>
      <protection hidden="1"/>
    </xf>
    <xf numFmtId="0" fontId="13" fillId="16" borderId="0" xfId="0" applyFont="1" applyFill="1" applyAlignment="1" applyProtection="1">
      <alignment vertical="center" wrapText="1"/>
      <protection hidden="1"/>
    </xf>
    <xf numFmtId="0" fontId="19" fillId="2" borderId="0" xfId="0" applyFont="1" applyFill="1" applyAlignment="1" applyProtection="1">
      <alignment horizontal="center" vertical="center" wrapText="1"/>
      <protection locked="0"/>
    </xf>
    <xf numFmtId="0" fontId="13" fillId="2" borderId="0" xfId="0" applyFont="1" applyFill="1" applyAlignment="1" applyProtection="1">
      <alignment horizontal="center" vertical="center" wrapText="1"/>
      <protection locked="0"/>
    </xf>
    <xf numFmtId="0" fontId="30" fillId="0" borderId="0" xfId="0" applyFont="1" applyAlignment="1" applyProtection="1">
      <alignment vertical="top" wrapText="1"/>
      <protection locked="0"/>
    </xf>
    <xf numFmtId="0" fontId="8" fillId="0" borderId="0" xfId="0" applyFont="1" applyAlignment="1" applyProtection="1">
      <alignment vertical="center" wrapText="1"/>
      <protection locked="0"/>
    </xf>
    <xf numFmtId="0" fontId="31" fillId="3" borderId="0" xfId="0" applyFont="1" applyFill="1" applyAlignment="1" applyProtection="1">
      <alignment horizontal="center" vertical="center"/>
      <protection locked="0"/>
    </xf>
    <xf numFmtId="0" fontId="13" fillId="10" borderId="0" xfId="0" applyFont="1" applyFill="1" applyAlignment="1" applyProtection="1">
      <alignment vertical="center"/>
      <protection hidden="1"/>
    </xf>
    <xf numFmtId="0" fontId="13" fillId="12" borderId="0" xfId="0" applyFont="1" applyFill="1" applyAlignment="1" applyProtection="1">
      <alignment horizontal="center" vertical="center"/>
      <protection locked="0"/>
    </xf>
    <xf numFmtId="0" fontId="13" fillId="14" borderId="12" xfId="0" applyFont="1" applyFill="1" applyBorder="1" applyAlignment="1" applyProtection="1">
      <alignment vertical="top"/>
      <protection locked="0"/>
    </xf>
    <xf numFmtId="0" fontId="13" fillId="14" borderId="1" xfId="0" applyFont="1" applyFill="1" applyBorder="1" applyAlignment="1" applyProtection="1">
      <alignment vertical="top" wrapText="1"/>
      <protection locked="0"/>
    </xf>
    <xf numFmtId="0" fontId="32" fillId="0" borderId="0" xfId="2" applyFont="1" applyProtection="1">
      <alignment vertical="center"/>
      <protection hidden="1"/>
    </xf>
    <xf numFmtId="0" fontId="32" fillId="3" borderId="1" xfId="2" applyFont="1" applyFill="1" applyBorder="1" applyAlignment="1" applyProtection="1">
      <alignment horizontal="left" vertical="top" wrapText="1"/>
      <protection locked="0"/>
    </xf>
    <xf numFmtId="0" fontId="32" fillId="3" borderId="6" xfId="2" applyFont="1" applyFill="1" applyBorder="1" applyAlignment="1" applyProtection="1">
      <alignment horizontal="left" vertical="top" wrapText="1"/>
      <protection locked="0"/>
    </xf>
    <xf numFmtId="0" fontId="32" fillId="0" borderId="0" xfId="2" applyFont="1" applyAlignment="1" applyProtection="1">
      <alignment horizontal="center" vertical="center"/>
      <protection hidden="1"/>
    </xf>
    <xf numFmtId="0" fontId="13" fillId="0" borderId="0" xfId="0" quotePrefix="1" applyFont="1" applyAlignment="1" applyProtection="1">
      <alignment vertical="top" wrapText="1"/>
      <protection locked="0"/>
    </xf>
    <xf numFmtId="0" fontId="0" fillId="0" borderId="4" xfId="0" applyBorder="1" applyAlignment="1">
      <alignment vertical="center" wrapText="1"/>
    </xf>
    <xf numFmtId="0" fontId="5" fillId="0" borderId="0" xfId="0" applyFont="1" applyAlignment="1">
      <alignment vertical="center"/>
    </xf>
    <xf numFmtId="0" fontId="17" fillId="5" borderId="0" xfId="0" applyFont="1" applyFill="1" applyAlignment="1">
      <alignment horizontal="left" indent="1"/>
    </xf>
    <xf numFmtId="0" fontId="6" fillId="0" borderId="0" xfId="0" applyFont="1"/>
    <xf numFmtId="0" fontId="28" fillId="15" borderId="0" xfId="0" applyFont="1" applyFill="1" applyAlignment="1">
      <alignment vertical="top"/>
    </xf>
    <xf numFmtId="0" fontId="13" fillId="16" borderId="0" xfId="0" applyFont="1" applyFill="1" applyAlignment="1">
      <alignment vertical="center"/>
    </xf>
    <xf numFmtId="0" fontId="13" fillId="15" borderId="0" xfId="0" applyFont="1" applyFill="1" applyAlignment="1">
      <alignment vertical="center"/>
    </xf>
    <xf numFmtId="0" fontId="5" fillId="0" borderId="0" xfId="0" applyFont="1" applyAlignment="1">
      <alignment horizontal="center" vertical="center"/>
    </xf>
    <xf numFmtId="0" fontId="10" fillId="0" borderId="0" xfId="0" applyFont="1" applyAlignment="1">
      <alignment vertical="center"/>
    </xf>
    <xf numFmtId="0" fontId="5" fillId="0" borderId="1" xfId="0" applyFont="1" applyBorder="1" applyAlignment="1">
      <alignment horizontal="center" vertical="center"/>
    </xf>
    <xf numFmtId="0" fontId="6" fillId="0" borderId="0" xfId="0" applyFont="1" applyAlignment="1">
      <alignment vertical="center"/>
    </xf>
    <xf numFmtId="0" fontId="12" fillId="0" borderId="0" xfId="0" applyFont="1" applyAlignment="1">
      <alignment vertical="center"/>
    </xf>
    <xf numFmtId="0" fontId="11" fillId="0" borderId="1" xfId="0" applyFont="1" applyBorder="1" applyAlignment="1">
      <alignment horizontal="center" vertical="center" shrinkToFit="1"/>
    </xf>
    <xf numFmtId="0" fontId="10" fillId="0" borderId="0" xfId="0" applyFont="1" applyAlignment="1">
      <alignment vertical="center" wrapText="1"/>
    </xf>
    <xf numFmtId="0" fontId="5" fillId="0" borderId="3" xfId="0" quotePrefix="1" applyFont="1" applyBorder="1" applyAlignment="1">
      <alignment horizontal="center" vertical="center"/>
    </xf>
    <xf numFmtId="0" fontId="5" fillId="0" borderId="1" xfId="0" applyFont="1" applyBorder="1" applyAlignment="1">
      <alignment vertical="center"/>
    </xf>
    <xf numFmtId="0" fontId="6" fillId="0" borderId="4" xfId="0" applyFont="1" applyBorder="1" applyAlignment="1">
      <alignment vertical="center"/>
    </xf>
    <xf numFmtId="0" fontId="6" fillId="0" borderId="4" xfId="0" applyFont="1" applyBorder="1"/>
    <xf numFmtId="0" fontId="6" fillId="0" borderId="5" xfId="0" applyFont="1" applyBorder="1" applyAlignment="1">
      <alignment vertical="center"/>
    </xf>
    <xf numFmtId="0" fontId="5" fillId="0" borderId="6" xfId="0" quotePrefix="1" applyFont="1" applyBorder="1" applyAlignment="1">
      <alignment horizontal="center" vertical="center"/>
    </xf>
    <xf numFmtId="0" fontId="5" fillId="0" borderId="12"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13" xfId="0" applyFont="1" applyBorder="1" applyAlignment="1">
      <alignment vertical="center"/>
    </xf>
    <xf numFmtId="0" fontId="6" fillId="0" borderId="0" xfId="0" applyFont="1" applyAlignment="1">
      <alignment vertical="top" wrapText="1"/>
    </xf>
    <xf numFmtId="0" fontId="5" fillId="0" borderId="1" xfId="0" quotePrefix="1" applyFont="1" applyBorder="1" applyAlignment="1">
      <alignment horizontal="center" vertical="center"/>
    </xf>
    <xf numFmtId="0" fontId="5" fillId="0" borderId="5" xfId="0" applyFont="1" applyBorder="1" applyAlignment="1">
      <alignment vertical="center"/>
    </xf>
    <xf numFmtId="0" fontId="6" fillId="0" borderId="3" xfId="0" applyFont="1" applyBorder="1" applyAlignment="1">
      <alignment vertical="center"/>
    </xf>
    <xf numFmtId="0" fontId="6" fillId="10" borderId="0" xfId="0" applyFont="1" applyFill="1"/>
    <xf numFmtId="0" fontId="5" fillId="0" borderId="0" xfId="0" applyFont="1" applyAlignment="1">
      <alignment horizontal="right" vertical="center"/>
    </xf>
    <xf numFmtId="0" fontId="27" fillId="0" borderId="0" xfId="0" applyFont="1" applyAlignment="1">
      <alignment vertical="center" wrapText="1"/>
    </xf>
    <xf numFmtId="0" fontId="17" fillId="5" borderId="0" xfId="0" applyFont="1" applyFill="1" applyAlignment="1">
      <alignment horizontal="left" vertical="center" indent="1"/>
    </xf>
    <xf numFmtId="0" fontId="9" fillId="0" borderId="0" xfId="0" applyFont="1" applyAlignment="1">
      <alignment horizontal="left" vertical="center"/>
    </xf>
    <xf numFmtId="0" fontId="6" fillId="15" borderId="0" xfId="0" applyFont="1" applyFill="1"/>
    <xf numFmtId="0" fontId="10" fillId="0" borderId="0" xfId="0" applyFont="1" applyAlignment="1">
      <alignment horizontal="left" vertical="center" wrapText="1"/>
    </xf>
    <xf numFmtId="0" fontId="8" fillId="15" borderId="0" xfId="0" applyFont="1" applyFill="1" applyAlignment="1">
      <alignment horizontal="left" vertical="center"/>
    </xf>
    <xf numFmtId="0" fontId="10" fillId="0" borderId="4" xfId="0" applyFont="1" applyBorder="1" applyAlignment="1">
      <alignment vertical="center" wrapText="1"/>
    </xf>
    <xf numFmtId="0" fontId="10" fillId="0" borderId="5" xfId="0" applyFont="1" applyBorder="1" applyAlignment="1">
      <alignment vertical="center" wrapText="1"/>
    </xf>
    <xf numFmtId="0" fontId="5" fillId="0" borderId="3" xfId="0" applyFont="1" applyBorder="1" applyAlignment="1">
      <alignment vertical="top"/>
    </xf>
    <xf numFmtId="0" fontId="5" fillId="0" borderId="4" xfId="0" applyFont="1" applyBorder="1" applyAlignment="1">
      <alignment vertical="top" wrapText="1"/>
    </xf>
    <xf numFmtId="0" fontId="5" fillId="0" borderId="5" xfId="0" applyFont="1" applyBorder="1" applyAlignment="1">
      <alignment horizontal="right" vertical="top" wrapText="1"/>
    </xf>
    <xf numFmtId="0" fontId="6" fillId="0" borderId="1" xfId="0" applyFont="1" applyBorder="1" applyAlignment="1">
      <alignment horizontal="right" vertical="center"/>
    </xf>
    <xf numFmtId="0" fontId="6" fillId="0" borderId="1" xfId="0" applyFont="1" applyBorder="1" applyAlignment="1">
      <alignment vertical="center"/>
    </xf>
    <xf numFmtId="0" fontId="6" fillId="0" borderId="12" xfId="0" applyFont="1" applyBorder="1" applyAlignment="1">
      <alignment vertical="center"/>
    </xf>
    <xf numFmtId="0" fontId="6" fillId="0" borderId="3" xfId="0" applyFont="1" applyBorder="1" applyAlignment="1">
      <alignment horizontal="center" vertical="center"/>
    </xf>
    <xf numFmtId="0" fontId="6" fillId="0" borderId="14"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horizontal="right" vertical="center"/>
    </xf>
    <xf numFmtId="0" fontId="6" fillId="0" borderId="10" xfId="0" applyFont="1" applyBorder="1" applyAlignment="1">
      <alignment horizontal="righ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left" vertical="center"/>
    </xf>
    <xf numFmtId="0" fontId="36" fillId="0" borderId="0" xfId="1" applyFont="1" applyProtection="1"/>
    <xf numFmtId="0" fontId="17" fillId="5" borderId="0" xfId="0" applyFont="1" applyFill="1" applyAlignment="1">
      <alignment horizontal="left" vertical="center" wrapText="1" indent="1"/>
    </xf>
    <xf numFmtId="0" fontId="5" fillId="0" borderId="4" xfId="0" applyFont="1" applyBorder="1" applyAlignment="1">
      <alignment vertical="center"/>
    </xf>
    <xf numFmtId="0" fontId="5" fillId="0" borderId="12" xfId="0" quotePrefix="1" applyFont="1" applyBorder="1" applyAlignment="1">
      <alignment horizontal="center" vertical="center"/>
    </xf>
    <xf numFmtId="0" fontId="10" fillId="0" borderId="13" xfId="0" applyFont="1" applyBorder="1" applyAlignment="1">
      <alignment vertical="center" wrapText="1"/>
    </xf>
    <xf numFmtId="0" fontId="6" fillId="8" borderId="0" xfId="0" applyFont="1" applyFill="1"/>
    <xf numFmtId="0" fontId="5" fillId="0" borderId="1" xfId="0" applyFont="1" applyBorder="1" applyAlignment="1">
      <alignment vertical="center" wrapText="1"/>
    </xf>
    <xf numFmtId="0" fontId="16" fillId="0" borderId="0" xfId="1" applyFont="1" applyAlignment="1" applyProtection="1">
      <alignment vertical="center"/>
    </xf>
    <xf numFmtId="0" fontId="6" fillId="2" borderId="1" xfId="0" applyFont="1" applyFill="1" applyBorder="1" applyAlignment="1" applyProtection="1">
      <alignment horizontal="center" vertical="center"/>
      <protection locked="0"/>
    </xf>
    <xf numFmtId="0" fontId="6" fillId="10" borderId="2" xfId="0" applyFont="1" applyFill="1" applyBorder="1" applyAlignment="1" applyProtection="1">
      <alignment horizontal="center" vertical="center"/>
      <protection locked="0"/>
    </xf>
    <xf numFmtId="0" fontId="6" fillId="10" borderId="1" xfId="0" applyFont="1" applyFill="1" applyBorder="1" applyAlignment="1" applyProtection="1">
      <alignment horizontal="center" vertical="center"/>
      <protection locked="0"/>
    </xf>
    <xf numFmtId="0" fontId="8" fillId="15" borderId="0" xfId="0" applyFont="1" applyFill="1" applyAlignment="1">
      <alignment horizontal="left" vertical="center" wrapText="1"/>
    </xf>
    <xf numFmtId="0" fontId="22" fillId="0" borderId="3" xfId="0" applyFont="1" applyBorder="1" applyAlignment="1">
      <alignment vertical="center"/>
    </xf>
    <xf numFmtId="0" fontId="6" fillId="0" borderId="13" xfId="0" applyFont="1" applyBorder="1" applyAlignment="1">
      <alignment horizontal="left" vertical="top" wrapText="1"/>
    </xf>
    <xf numFmtId="0" fontId="5" fillId="0" borderId="0" xfId="0" applyFont="1" applyAlignment="1">
      <alignment vertical="center" wrapText="1"/>
    </xf>
    <xf numFmtId="0" fontId="10" fillId="0" borderId="0" xfId="0" applyFont="1" applyAlignment="1">
      <alignment horizontal="left" wrapText="1"/>
    </xf>
    <xf numFmtId="0" fontId="10" fillId="0" borderId="8" xfId="0" applyFont="1" applyBorder="1" applyAlignment="1">
      <alignment horizontal="left" vertical="center" wrapText="1"/>
    </xf>
    <xf numFmtId="0" fontId="6" fillId="0" borderId="8" xfId="0" applyFont="1" applyBorder="1"/>
    <xf numFmtId="0" fontId="5" fillId="0" borderId="8" xfId="0" applyFont="1" applyBorder="1" applyAlignment="1">
      <alignment vertical="top" wrapText="1"/>
    </xf>
    <xf numFmtId="0" fontId="5" fillId="0" borderId="0" xfId="0" applyFont="1" applyAlignment="1">
      <alignment vertical="top" wrapText="1"/>
    </xf>
    <xf numFmtId="0" fontId="10" fillId="0" borderId="14" xfId="0" applyFont="1" applyBorder="1" applyAlignment="1">
      <alignment vertical="center"/>
    </xf>
    <xf numFmtId="0" fontId="5" fillId="0" borderId="14" xfId="0" quotePrefix="1" applyFont="1" applyBorder="1" applyAlignment="1">
      <alignment horizontal="center" vertical="center"/>
    </xf>
    <xf numFmtId="0" fontId="5" fillId="0" borderId="14" xfId="0" applyFont="1" applyBorder="1" applyAlignment="1">
      <alignment vertical="center"/>
    </xf>
    <xf numFmtId="0" fontId="10" fillId="0" borderId="13" xfId="0" applyFont="1" applyBorder="1" applyAlignment="1">
      <alignment vertical="center"/>
    </xf>
    <xf numFmtId="0" fontId="10" fillId="0" borderId="10" xfId="0" applyFont="1" applyBorder="1" applyAlignment="1">
      <alignment horizontal="left" vertical="center"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10"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5" fillId="0" borderId="2"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3" xfId="0" applyFont="1" applyBorder="1" applyAlignment="1">
      <alignment vertical="center"/>
    </xf>
    <xf numFmtId="0" fontId="5" fillId="0" borderId="14" xfId="0" applyFont="1" applyBorder="1" applyAlignment="1">
      <alignment vertical="top" wrapText="1"/>
    </xf>
    <xf numFmtId="0" fontId="5" fillId="0" borderId="8" xfId="0" applyFont="1" applyBorder="1" applyAlignment="1">
      <alignment vertical="center"/>
    </xf>
    <xf numFmtId="0" fontId="5" fillId="0" borderId="6" xfId="0" applyFont="1" applyBorder="1" applyAlignment="1">
      <alignment horizontal="right" vertical="center" wrapText="1"/>
    </xf>
    <xf numFmtId="0" fontId="5" fillId="0" borderId="13" xfId="0" quotePrefix="1" applyFont="1" applyBorder="1" applyAlignment="1">
      <alignment horizontal="center" vertical="center"/>
    </xf>
    <xf numFmtId="0" fontId="5" fillId="0" borderId="10" xfId="0" applyFont="1" applyBorder="1" applyAlignment="1">
      <alignment vertical="center"/>
    </xf>
    <xf numFmtId="0" fontId="5" fillId="0" borderId="2" xfId="0" applyFont="1" applyBorder="1" applyAlignment="1">
      <alignment horizontal="right" vertical="center" wrapText="1"/>
    </xf>
    <xf numFmtId="0" fontId="0" fillId="0" borderId="0" xfId="0" applyAlignment="1">
      <alignment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5" fillId="0" borderId="14" xfId="0" applyFont="1" applyBorder="1" applyAlignment="1">
      <alignment vertical="center" wrapText="1"/>
    </xf>
    <xf numFmtId="0" fontId="24" fillId="0" borderId="0" xfId="0" applyFont="1" applyAlignment="1">
      <alignment vertical="center"/>
    </xf>
    <xf numFmtId="0" fontId="5" fillId="0" borderId="3" xfId="0" applyFont="1" applyBorder="1" applyAlignment="1">
      <alignment vertical="center"/>
    </xf>
    <xf numFmtId="0" fontId="5" fillId="0" borderId="29" xfId="0" applyFont="1" applyBorder="1" applyAlignment="1">
      <alignment horizontal="right" vertical="center" wrapText="1"/>
    </xf>
    <xf numFmtId="0" fontId="5" fillId="0" borderId="0" xfId="0" applyFont="1" applyAlignment="1">
      <alignment horizontal="right" vertical="center" wrapText="1"/>
    </xf>
    <xf numFmtId="0" fontId="5" fillId="0" borderId="22" xfId="0" applyFont="1" applyBorder="1" applyAlignment="1">
      <alignment horizontal="right" vertical="center" wrapText="1"/>
    </xf>
    <xf numFmtId="0" fontId="22" fillId="0" borderId="8" xfId="0" applyFont="1" applyBorder="1" applyAlignment="1">
      <alignment vertical="center"/>
    </xf>
    <xf numFmtId="0" fontId="10" fillId="0" borderId="8" xfId="0" applyFont="1" applyBorder="1" applyAlignment="1">
      <alignment vertical="center" wrapText="1"/>
    </xf>
    <xf numFmtId="0" fontId="22" fillId="0" borderId="10" xfId="0" applyFont="1" applyBorder="1" applyAlignment="1">
      <alignment vertical="center"/>
    </xf>
    <xf numFmtId="0" fontId="10" fillId="0" borderId="10" xfId="0" applyFont="1" applyBorder="1" applyAlignment="1">
      <alignment vertical="center" wrapText="1"/>
    </xf>
    <xf numFmtId="0" fontId="10" fillId="0" borderId="11" xfId="0" applyFont="1" applyBorder="1" applyAlignment="1">
      <alignment vertical="center" wrapText="1"/>
    </xf>
    <xf numFmtId="0" fontId="14" fillId="0" borderId="0" xfId="0" applyFont="1" applyAlignment="1">
      <alignment vertical="center"/>
    </xf>
    <xf numFmtId="0" fontId="10" fillId="0" borderId="9" xfId="0" applyFont="1" applyBorder="1" applyAlignment="1">
      <alignment vertical="center" wrapText="1"/>
    </xf>
    <xf numFmtId="0" fontId="6" fillId="0" borderId="1" xfId="0" applyFont="1" applyBorder="1" applyAlignment="1">
      <alignment horizontal="right" vertical="center" wrapText="1"/>
    </xf>
    <xf numFmtId="0" fontId="22" fillId="0" borderId="4" xfId="0" applyFont="1" applyBorder="1" applyAlignment="1">
      <alignment vertical="center"/>
    </xf>
    <xf numFmtId="0" fontId="10" fillId="0" borderId="2" xfId="0" applyFont="1" applyBorder="1" applyAlignment="1">
      <alignment vertical="center" wrapText="1"/>
    </xf>
    <xf numFmtId="0" fontId="5" fillId="6" borderId="4" xfId="0" applyFont="1" applyFill="1" applyBorder="1" applyAlignment="1">
      <alignment horizontal="right" vertical="center"/>
    </xf>
    <xf numFmtId="0" fontId="5" fillId="6" borderId="5" xfId="0" applyFont="1" applyFill="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6" fillId="0" borderId="0" xfId="0" applyFont="1" applyAlignment="1">
      <alignment wrapText="1"/>
    </xf>
    <xf numFmtId="0" fontId="6" fillId="0" borderId="10" xfId="0" applyFont="1" applyBorder="1"/>
    <xf numFmtId="0" fontId="10" fillId="0" borderId="10" xfId="0" applyFont="1" applyBorder="1" applyAlignment="1">
      <alignment vertical="center"/>
    </xf>
    <xf numFmtId="0" fontId="23" fillId="0" borderId="0" xfId="0" applyFont="1" applyAlignment="1">
      <alignment vertical="center"/>
    </xf>
    <xf numFmtId="0" fontId="5" fillId="10" borderId="17" xfId="0" applyFont="1" applyFill="1" applyBorder="1" applyAlignment="1" applyProtection="1">
      <alignment horizontal="center" vertical="center" wrapText="1"/>
      <protection locked="0"/>
    </xf>
    <xf numFmtId="0" fontId="5" fillId="10" borderId="2" xfId="0" applyFont="1" applyFill="1" applyBorder="1" applyAlignment="1" applyProtection="1">
      <alignment horizontal="center" vertical="center" wrapText="1"/>
      <protection locked="0"/>
    </xf>
    <xf numFmtId="0" fontId="22" fillId="0" borderId="16" xfId="0" applyFont="1" applyBorder="1" applyAlignment="1">
      <alignment vertical="center"/>
    </xf>
    <xf numFmtId="0" fontId="5" fillId="0" borderId="4" xfId="0" applyFont="1" applyBorder="1"/>
    <xf numFmtId="0" fontId="5" fillId="0" borderId="12" xfId="0" applyFont="1" applyBorder="1" applyAlignment="1">
      <alignment vertical="top"/>
    </xf>
    <xf numFmtId="0" fontId="5" fillId="0" borderId="9" xfId="0" applyFont="1" applyBorder="1" applyAlignment="1">
      <alignment vertical="top"/>
    </xf>
    <xf numFmtId="0" fontId="5" fillId="0" borderId="12" xfId="0" applyFont="1" applyBorder="1" applyAlignment="1">
      <alignment horizontal="left" vertical="top"/>
    </xf>
    <xf numFmtId="0" fontId="22" fillId="0" borderId="4" xfId="0" applyFont="1" applyBorder="1" applyAlignment="1">
      <alignment vertical="center" wrapText="1"/>
    </xf>
    <xf numFmtId="0" fontId="0" fillId="0" borderId="4" xfId="0" applyBorder="1" applyAlignment="1">
      <alignment vertical="top" wrapText="1"/>
    </xf>
    <xf numFmtId="0" fontId="5" fillId="0" borderId="4" xfId="0" applyFont="1" applyBorder="1" applyAlignment="1">
      <alignment vertical="center" wrapText="1"/>
    </xf>
    <xf numFmtId="0" fontId="5" fillId="4" borderId="5" xfId="3" applyFont="1" applyFill="1" applyBorder="1" applyAlignment="1" applyProtection="1">
      <alignment vertical="center" wrapText="1"/>
    </xf>
    <xf numFmtId="0" fontId="5" fillId="4" borderId="1" xfId="3" applyFont="1" applyFill="1" applyBorder="1" applyAlignment="1" applyProtection="1">
      <alignment vertical="center" wrapText="1"/>
    </xf>
    <xf numFmtId="0" fontId="5" fillId="4" borderId="5" xfId="3" applyFont="1" applyFill="1" applyBorder="1" applyAlignment="1" applyProtection="1">
      <alignment horizontal="center" vertical="center"/>
    </xf>
    <xf numFmtId="0" fontId="5" fillId="4" borderId="5" xfId="3" applyFont="1" applyFill="1" applyBorder="1" applyAlignment="1" applyProtection="1">
      <alignment horizontal="center" vertical="center" wrapText="1"/>
    </xf>
    <xf numFmtId="0" fontId="29" fillId="16" borderId="0" xfId="0" applyFont="1" applyFill="1" applyAlignment="1">
      <alignment vertical="center"/>
    </xf>
    <xf numFmtId="0" fontId="29" fillId="15" borderId="0" xfId="0" applyFont="1" applyFill="1" applyAlignment="1">
      <alignment vertical="center"/>
    </xf>
    <xf numFmtId="0" fontId="32" fillId="4" borderId="0" xfId="2" applyFont="1" applyFill="1">
      <alignment vertical="center"/>
    </xf>
    <xf numFmtId="0" fontId="32" fillId="9" borderId="1" xfId="2" applyFont="1" applyFill="1" applyBorder="1" applyAlignment="1">
      <alignment horizontal="center" vertical="center"/>
    </xf>
    <xf numFmtId="0" fontId="32" fillId="0" borderId="6" xfId="2" applyFont="1" applyBorder="1" applyAlignment="1">
      <alignment horizontal="center" vertical="center"/>
    </xf>
    <xf numFmtId="0" fontId="35" fillId="4" borderId="1" xfId="2" applyFont="1" applyFill="1" applyBorder="1" applyAlignment="1">
      <alignment vertical="center" wrapText="1"/>
    </xf>
    <xf numFmtId="0" fontId="35" fillId="4" borderId="6" xfId="2" applyFont="1" applyFill="1" applyBorder="1" applyAlignment="1">
      <alignment vertical="center" wrapText="1"/>
    </xf>
    <xf numFmtId="0" fontId="35" fillId="0" borderId="1" xfId="2" applyFont="1" applyBorder="1" applyAlignment="1">
      <alignment vertical="center" wrapText="1"/>
    </xf>
    <xf numFmtId="0" fontId="35" fillId="0" borderId="6" xfId="2" applyFont="1" applyBorder="1" applyAlignment="1">
      <alignment vertical="center" wrapText="1"/>
    </xf>
    <xf numFmtId="0" fontId="32" fillId="0" borderId="1" xfId="2" applyFont="1" applyBorder="1" applyAlignment="1">
      <alignment horizontal="center" vertical="center"/>
    </xf>
    <xf numFmtId="0" fontId="32" fillId="7" borderId="0" xfId="2" applyFont="1" applyFill="1">
      <alignment vertical="center"/>
    </xf>
    <xf numFmtId="0" fontId="33" fillId="7" borderId="0" xfId="2" applyFont="1" applyFill="1">
      <alignment vertical="center"/>
    </xf>
    <xf numFmtId="0" fontId="32" fillId="7" borderId="0" xfId="2" applyFont="1" applyFill="1" applyAlignment="1">
      <alignment horizontal="center" vertical="center"/>
    </xf>
    <xf numFmtId="0" fontId="32" fillId="4" borderId="0" xfId="2" applyFont="1" applyFill="1" applyAlignment="1">
      <alignment horizontal="center" vertical="center"/>
    </xf>
    <xf numFmtId="0" fontId="32" fillId="0" borderId="0" xfId="2" applyFont="1">
      <alignment vertical="center"/>
    </xf>
    <xf numFmtId="0" fontId="5" fillId="0" borderId="1" xfId="0" applyFont="1" applyBorder="1" applyAlignment="1">
      <alignment horizontal="left" vertical="center" wrapText="1"/>
    </xf>
    <xf numFmtId="0" fontId="5" fillId="3" borderId="12" xfId="0" applyFont="1" applyFill="1" applyBorder="1" applyAlignment="1" applyProtection="1">
      <alignment horizontal="left" vertical="center"/>
      <protection locked="0"/>
    </xf>
    <xf numFmtId="0" fontId="5" fillId="3" borderId="8" xfId="0" applyFont="1" applyFill="1" applyBorder="1" applyAlignment="1" applyProtection="1">
      <alignment horizontal="left" vertical="center"/>
      <protection locked="0"/>
    </xf>
    <xf numFmtId="0" fontId="5" fillId="3" borderId="9" xfId="0" applyFont="1" applyFill="1" applyBorder="1" applyAlignment="1" applyProtection="1">
      <alignment horizontal="left" vertical="center"/>
      <protection locked="0"/>
    </xf>
    <xf numFmtId="0" fontId="5" fillId="3" borderId="13" xfId="0" applyFont="1" applyFill="1" applyBorder="1" applyAlignment="1" applyProtection="1">
      <alignment horizontal="left" vertical="center"/>
      <protection locked="0"/>
    </xf>
    <xf numFmtId="0" fontId="5" fillId="3" borderId="10"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15" fillId="3" borderId="12" xfId="1" applyFill="1" applyBorder="1" applyAlignment="1" applyProtection="1">
      <alignment vertical="center"/>
      <protection locked="0"/>
    </xf>
    <xf numFmtId="0" fontId="5" fillId="3" borderId="12" xfId="0" applyFont="1" applyFill="1" applyBorder="1" applyAlignment="1" applyProtection="1">
      <alignment vertical="center"/>
      <protection locked="0"/>
    </xf>
    <xf numFmtId="0" fontId="5" fillId="3" borderId="6" xfId="0" applyFont="1" applyFill="1" applyBorder="1" applyAlignment="1" applyProtection="1">
      <alignment vertical="center"/>
      <protection locked="0"/>
    </xf>
    <xf numFmtId="0" fontId="5" fillId="3" borderId="3" xfId="0" applyFont="1" applyFill="1" applyBorder="1" applyAlignment="1" applyProtection="1">
      <alignment vertical="center"/>
      <protection locked="0"/>
    </xf>
    <xf numFmtId="0" fontId="5" fillId="3" borderId="1" xfId="0" applyFont="1" applyFill="1" applyBorder="1" applyAlignment="1" applyProtection="1">
      <alignment vertical="center"/>
      <protection locked="0"/>
    </xf>
    <xf numFmtId="0" fontId="6" fillId="3" borderId="3" xfId="0" applyFont="1" applyFill="1" applyBorder="1" applyAlignment="1" applyProtection="1">
      <alignment horizontal="left" vertical="top"/>
      <protection locked="0"/>
    </xf>
    <xf numFmtId="0" fontId="6" fillId="3" borderId="4" xfId="0" applyFont="1" applyFill="1" applyBorder="1" applyAlignment="1" applyProtection="1">
      <alignment horizontal="left" vertical="top"/>
      <protection locked="0"/>
    </xf>
    <xf numFmtId="0" fontId="6" fillId="3" borderId="5" xfId="0" applyFont="1" applyFill="1" applyBorder="1" applyAlignment="1" applyProtection="1">
      <alignment horizontal="left" vertical="top"/>
      <protection locked="0"/>
    </xf>
    <xf numFmtId="0" fontId="10" fillId="0" borderId="1" xfId="0" applyFont="1" applyBorder="1" applyAlignment="1">
      <alignment horizontal="center" vertical="center" wrapText="1"/>
    </xf>
    <xf numFmtId="0" fontId="7" fillId="0" borderId="0" xfId="0" applyFont="1" applyAlignment="1">
      <alignment horizontal="center" vertical="center" wrapText="1"/>
    </xf>
    <xf numFmtId="0" fontId="5" fillId="0" borderId="6" xfId="0" quotePrefix="1" applyFont="1" applyBorder="1" applyAlignment="1">
      <alignment horizontal="center" vertical="center"/>
    </xf>
    <xf numFmtId="0" fontId="5" fillId="0" borderId="2" xfId="0" quotePrefix="1" applyFont="1" applyBorder="1" applyAlignment="1">
      <alignment horizontal="center" vertical="center"/>
    </xf>
    <xf numFmtId="0" fontId="12" fillId="0" borderId="0" xfId="0" applyFont="1" applyAlignment="1">
      <alignment horizontal="left" vertical="top"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10" borderId="1" xfId="0" applyFont="1" applyFill="1" applyBorder="1" applyAlignment="1" applyProtection="1">
      <alignment horizontal="center" vertical="center" wrapText="1"/>
      <protection locked="0"/>
    </xf>
    <xf numFmtId="0" fontId="10" fillId="0" borderId="0" xfId="0" applyFont="1" applyAlignment="1">
      <alignment horizontal="left" vertical="center" wrapText="1"/>
    </xf>
    <xf numFmtId="0" fontId="11" fillId="0" borderId="1" xfId="0" applyFont="1" applyBorder="1" applyAlignment="1">
      <alignment horizontal="center" vertical="center" shrinkToFit="1"/>
    </xf>
    <xf numFmtId="0" fontId="10" fillId="0" borderId="0" xfId="0" applyFont="1" applyAlignment="1">
      <alignment vertical="center" wrapText="1"/>
    </xf>
    <xf numFmtId="0" fontId="6" fillId="3" borderId="3" xfId="0" applyFont="1" applyFill="1" applyBorder="1" applyAlignment="1" applyProtection="1">
      <alignment vertical="top" wrapText="1"/>
      <protection locked="0"/>
    </xf>
    <xf numFmtId="0" fontId="6" fillId="3" borderId="4" xfId="0" applyFont="1" applyFill="1" applyBorder="1" applyAlignment="1" applyProtection="1">
      <alignment vertical="top" wrapText="1"/>
      <protection locked="0"/>
    </xf>
    <xf numFmtId="0" fontId="6" fillId="3" borderId="5" xfId="0" applyFont="1" applyFill="1" applyBorder="1" applyAlignment="1" applyProtection="1">
      <alignment vertical="top" wrapText="1"/>
      <protection locked="0"/>
    </xf>
    <xf numFmtId="0" fontId="5" fillId="10" borderId="3" xfId="0" applyFont="1" applyFill="1" applyBorder="1" applyAlignment="1" applyProtection="1">
      <alignment horizontal="center" vertical="center" wrapText="1"/>
      <protection locked="0"/>
    </xf>
    <xf numFmtId="0" fontId="5" fillId="10" borderId="4" xfId="0" applyFont="1" applyFill="1" applyBorder="1" applyAlignment="1" applyProtection="1">
      <alignment horizontal="center" vertical="center" wrapText="1"/>
      <protection locked="0"/>
    </xf>
    <xf numFmtId="0" fontId="5" fillId="10" borderId="5" xfId="0" applyFont="1" applyFill="1" applyBorder="1" applyAlignment="1" applyProtection="1">
      <alignment horizontal="center" vertical="center" wrapText="1"/>
      <protection locked="0"/>
    </xf>
    <xf numFmtId="0" fontId="6" fillId="3" borderId="12" xfId="0" applyFont="1" applyFill="1" applyBorder="1" applyAlignment="1" applyProtection="1">
      <alignment vertical="top"/>
      <protection locked="0"/>
    </xf>
    <xf numFmtId="0" fontId="0" fillId="3" borderId="8" xfId="0" applyFill="1" applyBorder="1" applyAlignment="1" applyProtection="1">
      <alignment vertical="top"/>
      <protection locked="0"/>
    </xf>
    <xf numFmtId="0" fontId="0" fillId="3" borderId="9" xfId="0" applyFill="1" applyBorder="1" applyAlignment="1" applyProtection="1">
      <alignment vertical="top"/>
      <protection locked="0"/>
    </xf>
    <xf numFmtId="0" fontId="0" fillId="3" borderId="14" xfId="0" applyFill="1" applyBorder="1" applyAlignment="1" applyProtection="1">
      <alignment vertical="top"/>
      <protection locked="0"/>
    </xf>
    <xf numFmtId="0" fontId="0" fillId="3" borderId="0" xfId="0" applyFill="1" applyAlignment="1" applyProtection="1">
      <alignment vertical="top"/>
      <protection locked="0"/>
    </xf>
    <xf numFmtId="0" fontId="0" fillId="3" borderId="15" xfId="0" applyFill="1" applyBorder="1" applyAlignment="1" applyProtection="1">
      <alignment vertical="top"/>
      <protection locked="0"/>
    </xf>
    <xf numFmtId="0" fontId="0" fillId="3" borderId="13" xfId="0" applyFill="1" applyBorder="1" applyAlignment="1" applyProtection="1">
      <alignment vertical="top"/>
      <protection locked="0"/>
    </xf>
    <xf numFmtId="0" fontId="0" fillId="3" borderId="10" xfId="0" applyFill="1" applyBorder="1" applyAlignment="1" applyProtection="1">
      <alignment vertical="top"/>
      <protection locked="0"/>
    </xf>
    <xf numFmtId="0" fontId="0" fillId="3" borderId="11" xfId="0" applyFill="1" applyBorder="1" applyAlignment="1" applyProtection="1">
      <alignment vertical="top"/>
      <protection locked="0"/>
    </xf>
    <xf numFmtId="0" fontId="6" fillId="0" borderId="0" xfId="0" applyFont="1" applyAlignment="1">
      <alignment vertical="center" wrapText="1"/>
    </xf>
    <xf numFmtId="0" fontId="0" fillId="0" borderId="0" xfId="0" applyAlignment="1">
      <alignment vertical="center"/>
    </xf>
    <xf numFmtId="0" fontId="5" fillId="2" borderId="6"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10" borderId="3" xfId="0" applyFont="1" applyFill="1" applyBorder="1" applyAlignment="1" applyProtection="1">
      <alignment horizontal="center" vertical="top" wrapText="1"/>
      <protection locked="0"/>
    </xf>
    <xf numFmtId="0" fontId="5" fillId="10" borderId="4" xfId="0" applyFont="1" applyFill="1" applyBorder="1" applyAlignment="1" applyProtection="1">
      <alignment horizontal="center" vertical="top" wrapText="1"/>
      <protection locked="0"/>
    </xf>
    <xf numFmtId="0" fontId="5" fillId="10" borderId="5" xfId="0" applyFont="1" applyFill="1" applyBorder="1" applyAlignment="1" applyProtection="1">
      <alignment horizontal="center" vertical="top"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5" fillId="0" borderId="0" xfId="0" quotePrefix="1" applyFont="1" applyAlignment="1">
      <alignment horizontal="left" vertical="top" wrapText="1"/>
    </xf>
    <xf numFmtId="0" fontId="6" fillId="3" borderId="1" xfId="0" applyFont="1" applyFill="1" applyBorder="1" applyAlignment="1" applyProtection="1">
      <alignment horizontal="left" vertical="center"/>
      <protection locked="0"/>
    </xf>
    <xf numFmtId="0" fontId="10" fillId="0" borderId="0" xfId="0" applyFont="1" applyAlignment="1">
      <alignment vertical="top" wrapText="1"/>
    </xf>
    <xf numFmtId="0" fontId="17" fillId="5" borderId="0" xfId="0" applyFont="1" applyFill="1" applyAlignment="1">
      <alignment horizontal="left" vertical="top" wrapText="1"/>
    </xf>
    <xf numFmtId="0" fontId="17" fillId="5" borderId="0" xfId="0" applyFont="1" applyFill="1" applyAlignment="1">
      <alignment horizontal="left" vertical="center" wrapText="1"/>
    </xf>
    <xf numFmtId="0" fontId="6" fillId="3" borderId="3"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protection locked="0"/>
    </xf>
    <xf numFmtId="0" fontId="22" fillId="0" borderId="0" xfId="0" applyFont="1" applyAlignment="1">
      <alignment vertical="center" wrapText="1"/>
    </xf>
    <xf numFmtId="0" fontId="0" fillId="0" borderId="0" xfId="0" applyAlignment="1">
      <alignment vertical="center" wrapText="1"/>
    </xf>
    <xf numFmtId="0" fontId="22" fillId="0" borderId="8" xfId="0" applyFont="1" applyBorder="1" applyAlignment="1">
      <alignment vertical="top" wrapText="1"/>
    </xf>
    <xf numFmtId="0" fontId="0" fillId="0" borderId="8" xfId="0" applyBorder="1" applyAlignment="1">
      <alignment vertical="top" wrapText="1"/>
    </xf>
    <xf numFmtId="0" fontId="0" fillId="0" borderId="10" xfId="0" applyBorder="1" applyAlignment="1">
      <alignment vertical="top" wrapText="1"/>
    </xf>
    <xf numFmtId="0" fontId="5" fillId="0" borderId="0" xfId="0" applyFont="1" applyAlignment="1">
      <alignment horizontal="left" vertical="center" wrapText="1"/>
    </xf>
    <xf numFmtId="0" fontId="6" fillId="3" borderId="12" xfId="0" applyFont="1" applyFill="1" applyBorder="1" applyAlignment="1" applyProtection="1">
      <alignment horizontal="left" vertical="center" wrapText="1"/>
      <protection locked="0"/>
    </xf>
    <xf numFmtId="0" fontId="6" fillId="3" borderId="8" xfId="0" applyFont="1" applyFill="1" applyBorder="1" applyAlignment="1" applyProtection="1">
      <alignment horizontal="left" vertical="center" wrapText="1"/>
      <protection locked="0"/>
    </xf>
    <xf numFmtId="0" fontId="6" fillId="3" borderId="9" xfId="0" applyFont="1" applyFill="1" applyBorder="1" applyAlignment="1" applyProtection="1">
      <alignment horizontal="left" vertical="center" wrapText="1"/>
      <protection locked="0"/>
    </xf>
    <xf numFmtId="0" fontId="6" fillId="3" borderId="13" xfId="0" applyFont="1" applyFill="1" applyBorder="1" applyAlignment="1" applyProtection="1">
      <alignment horizontal="left" vertical="center" wrapText="1"/>
      <protection locked="0"/>
    </xf>
    <xf numFmtId="0" fontId="6" fillId="3" borderId="10" xfId="0" applyFont="1" applyFill="1" applyBorder="1" applyAlignment="1" applyProtection="1">
      <alignment horizontal="left" vertical="center" wrapText="1"/>
      <protection locked="0"/>
    </xf>
    <xf numFmtId="0" fontId="6" fillId="3" borderId="11" xfId="0" applyFont="1" applyFill="1" applyBorder="1" applyAlignment="1" applyProtection="1">
      <alignment horizontal="left" vertical="center" wrapText="1"/>
      <protection locked="0"/>
    </xf>
    <xf numFmtId="0" fontId="5" fillId="10" borderId="12" xfId="0" applyFont="1" applyFill="1" applyBorder="1" applyAlignment="1" applyProtection="1">
      <alignment horizontal="center" vertical="center" wrapText="1"/>
      <protection locked="0"/>
    </xf>
    <xf numFmtId="0" fontId="5" fillId="10" borderId="9" xfId="0" applyFont="1" applyFill="1" applyBorder="1" applyAlignment="1" applyProtection="1">
      <alignment horizontal="center" vertical="center" wrapText="1"/>
      <protection locked="0"/>
    </xf>
    <xf numFmtId="0" fontId="5" fillId="10" borderId="13" xfId="0" applyFont="1" applyFill="1" applyBorder="1" applyAlignment="1" applyProtection="1">
      <alignment horizontal="center" vertical="center" wrapText="1"/>
      <protection locked="0"/>
    </xf>
    <xf numFmtId="0" fontId="5" fillId="10" borderId="11" xfId="0" applyFont="1" applyFill="1" applyBorder="1" applyAlignment="1" applyProtection="1">
      <alignment horizontal="center" vertical="center" wrapText="1"/>
      <protection locked="0"/>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10" borderId="18" xfId="0" applyFont="1" applyFill="1" applyBorder="1" applyAlignment="1" applyProtection="1">
      <alignment horizontal="center" vertical="center" wrapText="1"/>
      <protection locked="0"/>
    </xf>
    <xf numFmtId="0" fontId="5" fillId="10" borderId="19"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left" vertical="center" wrapText="1"/>
      <protection locked="0"/>
    </xf>
    <xf numFmtId="0" fontId="5" fillId="3" borderId="8" xfId="0" applyFont="1" applyFill="1" applyBorder="1" applyAlignment="1" applyProtection="1">
      <alignment horizontal="left" vertical="center" wrapText="1"/>
      <protection locked="0"/>
    </xf>
    <xf numFmtId="0" fontId="5" fillId="3" borderId="9" xfId="0" applyFont="1" applyFill="1" applyBorder="1" applyAlignment="1" applyProtection="1">
      <alignment horizontal="left" vertical="center" wrapText="1"/>
      <protection locked="0"/>
    </xf>
    <xf numFmtId="0" fontId="5" fillId="3" borderId="13" xfId="0" applyFont="1" applyFill="1" applyBorder="1" applyAlignment="1" applyProtection="1">
      <alignment horizontal="left" vertical="center" wrapText="1"/>
      <protection locked="0"/>
    </xf>
    <xf numFmtId="0" fontId="5" fillId="3" borderId="10" xfId="0" applyFont="1" applyFill="1" applyBorder="1" applyAlignment="1" applyProtection="1">
      <alignment horizontal="left" vertical="center" wrapText="1"/>
      <protection locked="0"/>
    </xf>
    <xf numFmtId="0" fontId="5" fillId="3" borderId="11" xfId="0" applyFont="1" applyFill="1" applyBorder="1" applyAlignment="1" applyProtection="1">
      <alignment horizontal="left" vertical="center" wrapText="1"/>
      <protection locked="0"/>
    </xf>
    <xf numFmtId="0" fontId="10" fillId="0" borderId="0" xfId="0" applyFont="1" applyAlignment="1">
      <alignment horizontal="left"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3" borderId="3" xfId="0" applyFont="1" applyFill="1" applyBorder="1" applyAlignment="1" applyProtection="1">
      <alignment horizontal="left" vertical="center" wrapText="1"/>
      <protection locked="0"/>
    </xf>
    <xf numFmtId="0" fontId="5" fillId="3" borderId="4" xfId="0" applyFont="1" applyFill="1" applyBorder="1" applyAlignment="1" applyProtection="1">
      <alignment horizontal="left" vertical="center" wrapText="1"/>
      <protection locked="0"/>
    </xf>
    <xf numFmtId="0" fontId="5" fillId="0" borderId="8"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5" fillId="2" borderId="12" xfId="0" applyFont="1"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10" xfId="0" applyFill="1"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0" fontId="0" fillId="2" borderId="14" xfId="0" applyFill="1" applyBorder="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6" fillId="3" borderId="3" xfId="0" applyFont="1" applyFill="1" applyBorder="1" applyAlignment="1" applyProtection="1">
      <alignment horizontal="left" vertical="top" wrapText="1"/>
      <protection locked="0"/>
    </xf>
    <xf numFmtId="0" fontId="6" fillId="3" borderId="4" xfId="0" applyFont="1" applyFill="1" applyBorder="1" applyAlignment="1" applyProtection="1">
      <alignment horizontal="left" vertical="top" wrapText="1"/>
      <protection locked="0"/>
    </xf>
    <xf numFmtId="0" fontId="6" fillId="3" borderId="5"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5" fillId="0" borderId="15" xfId="0" applyFont="1" applyBorder="1" applyAlignment="1">
      <alignment horizontal="left" vertical="top" wrapText="1"/>
    </xf>
    <xf numFmtId="0" fontId="5" fillId="0" borderId="12" xfId="0" applyFont="1" applyBorder="1" applyAlignment="1">
      <alignment horizontal="left" vertical="top" wrapText="1"/>
    </xf>
    <xf numFmtId="0" fontId="5" fillId="0" borderId="14" xfId="0" applyFont="1" applyBorder="1" applyAlignment="1">
      <alignment horizontal="left" vertical="top" wrapText="1"/>
    </xf>
    <xf numFmtId="0" fontId="22" fillId="0" borderId="8" xfId="0" applyFont="1" applyBorder="1" applyAlignment="1">
      <alignment horizontal="left" vertical="center" wrapText="1"/>
    </xf>
    <xf numFmtId="0" fontId="22" fillId="0" borderId="10" xfId="0" applyFont="1" applyBorder="1" applyAlignment="1">
      <alignment horizontal="left" vertical="center" wrapText="1"/>
    </xf>
    <xf numFmtId="0" fontId="5" fillId="0" borderId="9" xfId="0" applyFont="1" applyBorder="1" applyAlignment="1">
      <alignment vertical="center" wrapText="1"/>
    </xf>
    <xf numFmtId="0" fontId="5" fillId="3" borderId="5" xfId="0" applyFont="1" applyFill="1" applyBorder="1" applyAlignment="1" applyProtection="1">
      <alignment horizontal="left" vertical="center" wrapText="1"/>
      <protection locked="0"/>
    </xf>
    <xf numFmtId="0" fontId="5" fillId="10" borderId="23" xfId="0" applyFont="1" applyFill="1" applyBorder="1" applyAlignment="1" applyProtection="1">
      <alignment horizontal="center" vertical="center" wrapText="1"/>
      <protection locked="0"/>
    </xf>
    <xf numFmtId="0" fontId="5" fillId="10" borderId="24" xfId="0" applyFont="1" applyFill="1" applyBorder="1" applyAlignment="1" applyProtection="1">
      <alignment horizontal="center" vertical="center" wrapText="1"/>
      <protection locked="0"/>
    </xf>
    <xf numFmtId="0" fontId="5" fillId="10" borderId="25" xfId="0" applyFont="1" applyFill="1" applyBorder="1" applyAlignment="1" applyProtection="1">
      <alignment horizontal="center" vertical="center" wrapText="1"/>
      <protection locked="0"/>
    </xf>
    <xf numFmtId="0" fontId="5" fillId="10" borderId="10" xfId="0" applyFont="1" applyFill="1" applyBorder="1" applyAlignment="1" applyProtection="1">
      <alignment horizontal="center" vertical="center" wrapText="1"/>
      <protection locked="0"/>
    </xf>
    <xf numFmtId="0" fontId="5" fillId="10" borderId="17" xfId="0" applyFont="1" applyFill="1" applyBorder="1" applyAlignment="1" applyProtection="1">
      <alignment horizontal="center" vertical="center" wrapText="1"/>
      <protection locked="0"/>
    </xf>
    <xf numFmtId="0" fontId="5" fillId="10" borderId="20" xfId="0" applyFont="1" applyFill="1" applyBorder="1" applyAlignment="1" applyProtection="1">
      <alignment horizontal="center" vertical="center" wrapText="1"/>
      <protection locked="0"/>
    </xf>
    <xf numFmtId="0" fontId="6"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12"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5" fillId="3" borderId="3"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10" borderId="8" xfId="0" applyFont="1" applyFill="1" applyBorder="1" applyAlignment="1" applyProtection="1">
      <alignment horizontal="center" vertical="center" wrapText="1"/>
      <protection locked="0"/>
    </xf>
    <xf numFmtId="0" fontId="5" fillId="10" borderId="14" xfId="0" applyFont="1" applyFill="1" applyBorder="1" applyAlignment="1" applyProtection="1">
      <alignment horizontal="center" vertical="center" wrapText="1"/>
      <protection locked="0"/>
    </xf>
    <xf numFmtId="0" fontId="5" fillId="10" borderId="0" xfId="0" applyFont="1" applyFill="1" applyAlignment="1" applyProtection="1">
      <alignment horizontal="center" vertical="center" wrapText="1"/>
      <protection locked="0"/>
    </xf>
    <xf numFmtId="0" fontId="5" fillId="0" borderId="1" xfId="0" applyFont="1" applyBorder="1" applyAlignment="1">
      <alignment horizontal="left" vertical="top" wrapText="1"/>
    </xf>
    <xf numFmtId="0" fontId="5" fillId="0" borderId="6" xfId="0" applyFont="1" applyBorder="1" applyAlignment="1">
      <alignment horizontal="left" vertical="top"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4" xfId="0" applyBorder="1" applyAlignment="1">
      <alignment horizontal="left" vertical="top" wrapText="1"/>
    </xf>
    <xf numFmtId="0" fontId="0" fillId="0" borderId="0" xfId="0" applyAlignment="1">
      <alignment horizontal="left" vertical="top" wrapText="1"/>
    </xf>
    <xf numFmtId="0" fontId="0" fillId="0" borderId="15" xfId="0" applyBorder="1" applyAlignment="1">
      <alignment horizontal="left" vertical="top" wrapText="1"/>
    </xf>
    <xf numFmtId="0" fontId="0" fillId="0" borderId="13"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5" fillId="10" borderId="26" xfId="0" applyFont="1" applyFill="1" applyBorder="1" applyAlignment="1" applyProtection="1">
      <alignment horizontal="center" vertical="center" wrapText="1"/>
      <protection locked="0"/>
    </xf>
    <xf numFmtId="0" fontId="5" fillId="10" borderId="27" xfId="0" applyFont="1" applyFill="1" applyBorder="1" applyAlignment="1" applyProtection="1">
      <alignment horizontal="center" vertical="center" wrapText="1"/>
      <protection locked="0"/>
    </xf>
    <xf numFmtId="0" fontId="5" fillId="10" borderId="28" xfId="0" applyFont="1" applyFill="1" applyBorder="1" applyAlignment="1" applyProtection="1">
      <alignment horizontal="center" vertical="center" wrapText="1"/>
      <protection locked="0"/>
    </xf>
    <xf numFmtId="0" fontId="22" fillId="0" borderId="11" xfId="0" applyFont="1" applyBorder="1" applyAlignment="1">
      <alignment horizontal="left" vertical="center" wrapText="1"/>
    </xf>
    <xf numFmtId="0" fontId="5" fillId="10" borderId="18" xfId="0" applyFont="1" applyFill="1" applyBorder="1" applyAlignment="1" applyProtection="1">
      <alignment horizontal="center" vertical="center"/>
      <protection locked="0"/>
    </xf>
    <xf numFmtId="0" fontId="5" fillId="10" borderId="21" xfId="0" applyFont="1" applyFill="1" applyBorder="1" applyAlignment="1" applyProtection="1">
      <alignment horizontal="center" vertical="center"/>
      <protection locked="0"/>
    </xf>
    <xf numFmtId="0" fontId="5" fillId="10" borderId="19" xfId="0" applyFont="1" applyFill="1" applyBorder="1" applyAlignment="1" applyProtection="1">
      <alignment horizontal="center" vertical="center"/>
      <protection locked="0"/>
    </xf>
    <xf numFmtId="0" fontId="5" fillId="10" borderId="13" xfId="0" applyFont="1" applyFill="1" applyBorder="1" applyAlignment="1" applyProtection="1">
      <alignment horizontal="center" vertical="center"/>
      <protection locked="0"/>
    </xf>
    <xf numFmtId="0" fontId="5" fillId="10" borderId="10" xfId="0" applyFont="1" applyFill="1" applyBorder="1" applyAlignment="1" applyProtection="1">
      <alignment horizontal="center" vertical="center"/>
      <protection locked="0"/>
    </xf>
    <xf numFmtId="0" fontId="5" fillId="10" borderId="11" xfId="0" applyFont="1" applyFill="1" applyBorder="1" applyAlignment="1" applyProtection="1">
      <alignment horizontal="center" vertical="center"/>
      <protection locked="0"/>
    </xf>
    <xf numFmtId="0" fontId="5" fillId="0" borderId="12" xfId="0" quotePrefix="1" applyFont="1" applyBorder="1" applyAlignment="1">
      <alignment horizontal="center" vertical="center"/>
    </xf>
    <xf numFmtId="0" fontId="5" fillId="0" borderId="8" xfId="0" quotePrefix="1" applyFont="1" applyBorder="1" applyAlignment="1">
      <alignment horizontal="center" vertical="center"/>
    </xf>
    <xf numFmtId="0" fontId="5" fillId="0" borderId="9" xfId="0" quotePrefix="1" applyFont="1" applyBorder="1" applyAlignment="1">
      <alignment horizontal="center" vertical="center"/>
    </xf>
    <xf numFmtId="0" fontId="5" fillId="0" borderId="13" xfId="0" quotePrefix="1" applyFont="1" applyBorder="1" applyAlignment="1">
      <alignment horizontal="center" vertical="center"/>
    </xf>
    <xf numFmtId="0" fontId="5" fillId="0" borderId="10" xfId="0" quotePrefix="1" applyFont="1" applyBorder="1" applyAlignment="1">
      <alignment horizontal="center" vertical="center"/>
    </xf>
    <xf numFmtId="0" fontId="5" fillId="0" borderId="11" xfId="0" quotePrefix="1" applyFont="1" applyBorder="1" applyAlignment="1">
      <alignment horizontal="center" vertical="center"/>
    </xf>
    <xf numFmtId="0" fontId="6" fillId="10" borderId="3" xfId="0" applyFont="1" applyFill="1" applyBorder="1" applyAlignment="1" applyProtection="1">
      <alignment horizontal="center" vertical="center"/>
      <protection locked="0"/>
    </xf>
    <xf numFmtId="0" fontId="6" fillId="10" borderId="5" xfId="0" applyFont="1" applyFill="1" applyBorder="1" applyAlignment="1" applyProtection="1">
      <alignment horizontal="center" vertical="center"/>
      <protection locked="0"/>
    </xf>
    <xf numFmtId="0" fontId="5" fillId="0" borderId="0" xfId="0" applyFont="1" applyAlignment="1">
      <alignment vertical="center" wrapText="1"/>
    </xf>
    <xf numFmtId="0" fontId="0" fillId="0" borderId="0" xfId="0" applyAlignment="1">
      <alignment wrapText="1"/>
    </xf>
    <xf numFmtId="0" fontId="22" fillId="0" borderId="4" xfId="0" applyFont="1" applyBorder="1" applyAlignment="1">
      <alignment horizontal="left" vertical="top" wrapText="1"/>
    </xf>
    <xf numFmtId="0" fontId="22" fillId="0" borderId="5"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6" fillId="6" borderId="3" xfId="0" applyFont="1" applyFill="1" applyBorder="1" applyAlignment="1">
      <alignment horizontal="center" vertical="center"/>
    </xf>
    <xf numFmtId="0" fontId="6" fillId="6" borderId="5" xfId="0" applyFont="1" applyFill="1" applyBorder="1" applyAlignment="1">
      <alignment horizontal="center" vertical="center"/>
    </xf>
    <xf numFmtId="0" fontId="5" fillId="10" borderId="12" xfId="0" quotePrefix="1" applyFont="1" applyFill="1" applyBorder="1" applyAlignment="1" applyProtection="1">
      <alignment horizontal="center" vertical="center"/>
      <protection locked="0"/>
    </xf>
    <xf numFmtId="0" fontId="5" fillId="10" borderId="8" xfId="0" quotePrefix="1" applyFont="1" applyFill="1" applyBorder="1" applyAlignment="1" applyProtection="1">
      <alignment horizontal="center" vertical="center"/>
      <protection locked="0"/>
    </xf>
    <xf numFmtId="0" fontId="5" fillId="10" borderId="9" xfId="0" quotePrefix="1" applyFont="1" applyFill="1" applyBorder="1" applyAlignment="1" applyProtection="1">
      <alignment horizontal="center" vertical="center"/>
      <protection locked="0"/>
    </xf>
    <xf numFmtId="0" fontId="5" fillId="10" borderId="13" xfId="0" quotePrefix="1" applyFont="1" applyFill="1" applyBorder="1" applyAlignment="1" applyProtection="1">
      <alignment horizontal="center" vertical="center"/>
      <protection locked="0"/>
    </xf>
    <xf numFmtId="0" fontId="5" fillId="10" borderId="10" xfId="0" quotePrefix="1" applyFont="1" applyFill="1" applyBorder="1" applyAlignment="1" applyProtection="1">
      <alignment horizontal="center" vertical="center"/>
      <protection locked="0"/>
    </xf>
    <xf numFmtId="0" fontId="5" fillId="10" borderId="11" xfId="0" quotePrefix="1" applyFont="1" applyFill="1" applyBorder="1" applyAlignment="1" applyProtection="1">
      <alignment horizontal="center" vertical="center"/>
      <protection locked="0"/>
    </xf>
    <xf numFmtId="0" fontId="5" fillId="0" borderId="3" xfId="0" applyFont="1" applyBorder="1" applyAlignment="1">
      <alignment horizontal="left" vertical="center" wrapText="1"/>
    </xf>
    <xf numFmtId="0" fontId="17" fillId="5" borderId="0" xfId="0" applyFont="1" applyFill="1" applyAlignment="1">
      <alignment horizontal="left" vertical="center" wrapText="1" indent="1"/>
    </xf>
    <xf numFmtId="0" fontId="6" fillId="10" borderId="3" xfId="0" applyFont="1" applyFill="1" applyBorder="1" applyAlignment="1" applyProtection="1">
      <alignment horizontal="center" vertical="center" wrapText="1"/>
      <protection locked="0"/>
    </xf>
    <xf numFmtId="0" fontId="6" fillId="10" borderId="5"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16" fillId="4" borderId="3" xfId="1" applyFont="1" applyFill="1" applyBorder="1" applyAlignment="1" applyProtection="1">
      <alignment horizontal="center" vertical="center"/>
    </xf>
    <xf numFmtId="0" fontId="16" fillId="4" borderId="5" xfId="1" applyFont="1" applyFill="1" applyBorder="1" applyAlignment="1" applyProtection="1">
      <alignment horizontal="center" vertical="center"/>
    </xf>
    <xf numFmtId="0" fontId="34" fillId="4" borderId="0" xfId="2" applyFont="1" applyFill="1" applyAlignment="1">
      <alignment horizontal="left" vertical="center" wrapText="1"/>
    </xf>
    <xf numFmtId="0" fontId="32" fillId="9" borderId="12" xfId="2" applyFont="1" applyFill="1" applyBorder="1" applyAlignment="1">
      <alignment horizontal="center" vertical="center"/>
    </xf>
    <xf numFmtId="0" fontId="32" fillId="9" borderId="9" xfId="2" applyFont="1" applyFill="1" applyBorder="1" applyAlignment="1">
      <alignment horizontal="center" vertical="center"/>
    </xf>
    <xf numFmtId="0" fontId="15" fillId="4" borderId="3" xfId="1" applyFill="1" applyBorder="1" applyAlignment="1" applyProtection="1">
      <alignment horizontal="center" vertical="center"/>
    </xf>
    <xf numFmtId="0" fontId="15" fillId="4" borderId="5" xfId="1" applyFill="1" applyBorder="1" applyAlignment="1" applyProtection="1">
      <alignment horizontal="center" vertical="center"/>
    </xf>
    <xf numFmtId="0" fontId="16" fillId="4" borderId="6" xfId="1" applyFont="1" applyFill="1" applyBorder="1" applyAlignment="1" applyProtection="1">
      <alignment horizontal="center" vertical="center"/>
    </xf>
    <xf numFmtId="0" fontId="16" fillId="4" borderId="7" xfId="1" applyFont="1" applyFill="1" applyBorder="1" applyAlignment="1" applyProtection="1">
      <alignment horizontal="center" vertical="center"/>
    </xf>
    <xf numFmtId="0" fontId="16" fillId="4" borderId="2" xfId="1" applyFont="1" applyFill="1" applyBorder="1" applyAlignment="1" applyProtection="1">
      <alignment horizontal="center" vertical="center"/>
    </xf>
    <xf numFmtId="0" fontId="37" fillId="4" borderId="3" xfId="1" applyFont="1" applyFill="1" applyBorder="1" applyAlignment="1" applyProtection="1">
      <alignment horizontal="center" vertical="center"/>
    </xf>
    <xf numFmtId="0" fontId="37" fillId="4" borderId="5" xfId="1" applyFont="1" applyFill="1" applyBorder="1" applyAlignment="1" applyProtection="1">
      <alignment horizontal="center" vertical="center"/>
    </xf>
    <xf numFmtId="0" fontId="16" fillId="4" borderId="1" xfId="1" applyFont="1" applyFill="1" applyBorder="1" applyAlignment="1" applyProtection="1">
      <alignment horizontal="center" vertical="center"/>
    </xf>
    <xf numFmtId="0" fontId="13" fillId="14" borderId="3" xfId="0" applyFont="1" applyFill="1" applyBorder="1" applyAlignment="1" applyProtection="1">
      <alignment horizontal="left" vertical="top" wrapText="1"/>
      <protection locked="0"/>
    </xf>
    <xf numFmtId="0" fontId="13" fillId="14" borderId="4" xfId="0" applyFont="1" applyFill="1" applyBorder="1" applyAlignment="1" applyProtection="1">
      <alignment horizontal="left" vertical="top" wrapText="1"/>
      <protection locked="0"/>
    </xf>
    <xf numFmtId="0" fontId="13" fillId="14" borderId="5" xfId="0" applyFont="1" applyFill="1" applyBorder="1" applyAlignment="1" applyProtection="1">
      <alignment horizontal="left" vertical="top" wrapText="1"/>
      <protection locked="0"/>
    </xf>
    <xf numFmtId="0" fontId="13" fillId="0" borderId="0" xfId="0" applyFont="1" applyAlignment="1" applyProtection="1">
      <alignment vertical="top" wrapText="1"/>
      <protection locked="0"/>
    </xf>
    <xf numFmtId="56" fontId="13" fillId="14" borderId="3" xfId="0" applyNumberFormat="1" applyFont="1" applyFill="1" applyBorder="1" applyAlignment="1" applyProtection="1">
      <alignment horizontal="left" vertical="top" wrapText="1"/>
      <protection locked="0"/>
    </xf>
    <xf numFmtId="56" fontId="13" fillId="14" borderId="4" xfId="0" applyNumberFormat="1" applyFont="1" applyFill="1" applyBorder="1" applyAlignment="1" applyProtection="1">
      <alignment horizontal="left" vertical="top" wrapText="1"/>
      <protection locked="0"/>
    </xf>
    <xf numFmtId="56" fontId="13" fillId="14" borderId="5" xfId="0" applyNumberFormat="1" applyFont="1" applyFill="1" applyBorder="1" applyAlignment="1" applyProtection="1">
      <alignment horizontal="left" vertical="top" wrapText="1"/>
      <protection locked="0"/>
    </xf>
  </cellXfs>
  <cellStyles count="4">
    <cellStyle name="ハイパーリンク" xfId="1" builtinId="8"/>
    <cellStyle name="ハイパーリンク 2" xfId="3" xr:uid="{3D1F8722-5616-40BC-A645-14C274C87A0E}"/>
    <cellStyle name="標準" xfId="0" builtinId="0"/>
    <cellStyle name="標準 2" xfId="2" xr:uid="{E9B43EA6-EF29-4673-B4CA-5C5E47BDC598}"/>
  </cellStyles>
  <dxfs count="68">
    <dxf>
      <font>
        <color rgb="FFFF0000"/>
      </font>
    </dxf>
    <dxf>
      <font>
        <color rgb="FFFF0000"/>
      </font>
    </dxf>
    <dxf>
      <font>
        <color rgb="FFFF0000"/>
      </font>
    </dxf>
    <dxf>
      <font>
        <color rgb="FFFF0000"/>
      </font>
    </dxf>
    <dxf>
      <font>
        <color rgb="FFFF0000"/>
      </font>
    </dxf>
    <dxf>
      <font>
        <color rgb="FFFF0000"/>
      </font>
    </dxf>
    <dxf>
      <font>
        <b/>
        <i val="0"/>
        <color rgb="FF0000FF"/>
      </font>
      <fill>
        <patternFill>
          <bgColor theme="4" tint="0.79998168889431442"/>
        </patternFill>
      </fill>
    </dxf>
    <dxf>
      <font>
        <b/>
        <i val="0"/>
        <color rgb="FFFF0000"/>
      </font>
      <fill>
        <patternFill>
          <bgColor theme="5" tint="0.7999816888943144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solid">
          <fgColor indexed="64"/>
          <bgColor rgb="FF808080"/>
        </patternFill>
      </fill>
    </dxf>
    <dxf>
      <fill>
        <patternFill patternType="solid">
          <fgColor indexed="64"/>
          <bgColor rgb="FF80808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solid">
          <fgColor indexed="64"/>
          <bgColor rgb="FF808080"/>
        </patternFill>
      </fill>
    </dxf>
    <dxf>
      <fill>
        <patternFill patternType="solid">
          <fgColor indexed="64"/>
          <bgColor rgb="FF808080"/>
        </patternFill>
      </fill>
    </dxf>
    <dxf>
      <fill>
        <patternFill patternType="solid">
          <fgColor indexed="64"/>
          <bgColor rgb="FF808080"/>
        </patternFill>
      </fill>
    </dxf>
    <dxf>
      <fill>
        <patternFill patternType="solid">
          <fgColor indexed="64"/>
          <bgColor rgb="FF808080"/>
        </patternFill>
      </fill>
    </dxf>
    <dxf>
      <fill>
        <patternFill patternType="solid">
          <fgColor indexed="64"/>
          <bgColor rgb="FF808080"/>
        </patternFill>
      </fill>
    </dxf>
    <dxf>
      <fill>
        <patternFill>
          <bgColor theme="0" tint="-0.499984740745262"/>
        </patternFill>
      </fill>
    </dxf>
    <dxf>
      <fill>
        <patternFill patternType="solid">
          <fgColor indexed="64"/>
          <bgColor rgb="FF808080"/>
        </patternFill>
      </fill>
    </dxf>
    <dxf>
      <fill>
        <patternFill patternType="solid">
          <fgColor indexed="64"/>
          <bgColor rgb="FF808080"/>
        </patternFill>
      </fill>
    </dxf>
    <dxf>
      <fill>
        <patternFill>
          <bgColor theme="0" tint="-0.499984740745262"/>
        </patternFill>
      </fill>
    </dxf>
    <dxf>
      <fill>
        <patternFill>
          <bgColor theme="0" tint="-0.499984740745262"/>
        </patternFill>
      </fill>
    </dxf>
    <dxf>
      <fill>
        <patternFill>
          <bgColor theme="0" tint="-0.499984740745262"/>
        </patternFill>
      </fill>
    </dxf>
  </dxfs>
  <tableStyles count="1" defaultTableStyle="TableStyleMedium2" defaultPivotStyle="PivotStyleLight16">
    <tableStyle name="Invisible" pivot="0" table="0" count="0" xr9:uid="{67BEBCD1-3E93-4C7E-8C59-20A234BD2371}"/>
  </tableStyles>
  <colors>
    <mruColors>
      <color rgb="FF808080"/>
      <color rgb="FFFFFFCC"/>
      <color rgb="FFFDE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381000</xdr:colOff>
      <xdr:row>53</xdr:row>
      <xdr:rowOff>49530</xdr:rowOff>
    </xdr:from>
    <xdr:to>
      <xdr:col>6</xdr:col>
      <xdr:colOff>1561891</xdr:colOff>
      <xdr:row>75</xdr:row>
      <xdr:rowOff>15876</xdr:rowOff>
    </xdr:to>
    <xdr:pic>
      <xdr:nvPicPr>
        <xdr:cNvPr id="2" name="図 1">
          <a:extLst>
            <a:ext uri="{FF2B5EF4-FFF2-40B4-BE49-F238E27FC236}">
              <a16:creationId xmlns:a16="http://schemas.microsoft.com/office/drawing/2014/main" id="{77E052DB-640D-448F-99A1-2733ABF4F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625" y="9517380"/>
          <a:ext cx="5390941" cy="4157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t-portal.go.jp/mypage/SearchPlantI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14A80-15B3-4300-A118-0B4904AEFCF4}">
  <sheetPr>
    <tabColor rgb="FFFF0000"/>
  </sheetPr>
  <dimension ref="A1:N193"/>
  <sheetViews>
    <sheetView showGridLines="0" tabSelected="1" zoomScaleNormal="100" workbookViewId="0"/>
  </sheetViews>
  <sheetFormatPr defaultColWidth="0" defaultRowHeight="15.75" zeroHeight="1"/>
  <cols>
    <col min="1" max="1" width="3.125" style="63" customWidth="1"/>
    <col min="2" max="2" width="2.5" style="63" customWidth="1"/>
    <col min="3" max="3" width="9" style="63" customWidth="1"/>
    <col min="4" max="4" width="10.625" style="63" customWidth="1"/>
    <col min="5" max="5" width="19.125" style="63" customWidth="1"/>
    <col min="6" max="6" width="16.5" style="63" customWidth="1"/>
    <col min="7" max="7" width="22.25" style="63" customWidth="1"/>
    <col min="8" max="8" width="2.5" style="63" customWidth="1"/>
    <col min="9" max="9" width="40.625" style="55" customWidth="1"/>
    <col min="10" max="10" width="8.625" style="56" hidden="1" customWidth="1"/>
    <col min="11" max="12" width="7.25" style="36" hidden="1" customWidth="1"/>
    <col min="13" max="14" width="0" style="34" hidden="1" customWidth="1"/>
    <col min="15" max="16384" width="8.625" style="56" hidden="1"/>
  </cols>
  <sheetData>
    <row r="1" spans="1:14">
      <c r="A1" s="54"/>
      <c r="B1" s="54"/>
      <c r="C1" s="54"/>
      <c r="D1" s="54"/>
      <c r="E1" s="54"/>
      <c r="F1" s="54"/>
      <c r="G1" s="54"/>
      <c r="H1" s="54"/>
      <c r="K1" s="57" t="s">
        <v>462</v>
      </c>
      <c r="L1" s="57"/>
      <c r="N1" s="58"/>
    </row>
    <row r="2" spans="1:14" ht="15" customHeight="1">
      <c r="A2" s="54"/>
      <c r="B2" s="54"/>
      <c r="C2" s="222" t="s">
        <v>756</v>
      </c>
      <c r="D2" s="222"/>
      <c r="E2" s="222"/>
      <c r="F2" s="222"/>
      <c r="G2" s="222"/>
      <c r="H2" s="54"/>
      <c r="K2" s="59" t="s">
        <v>463</v>
      </c>
      <c r="L2" s="59"/>
      <c r="M2" s="58" t="s">
        <v>464</v>
      </c>
    </row>
    <row r="3" spans="1:14" ht="15" customHeight="1">
      <c r="A3" s="54"/>
      <c r="B3" s="54"/>
      <c r="C3" s="222"/>
      <c r="D3" s="222"/>
      <c r="E3" s="222"/>
      <c r="F3" s="222"/>
      <c r="G3" s="222"/>
      <c r="H3" s="54"/>
      <c r="K3" s="59"/>
      <c r="L3" s="59"/>
      <c r="M3" s="35"/>
    </row>
    <row r="4" spans="1:14" ht="15" customHeight="1">
      <c r="A4" s="54"/>
      <c r="B4" s="54"/>
      <c r="C4" s="222"/>
      <c r="D4" s="222"/>
      <c r="E4" s="222"/>
      <c r="F4" s="222"/>
      <c r="G4" s="222"/>
      <c r="H4" s="54"/>
      <c r="K4" s="59"/>
      <c r="L4" s="59"/>
      <c r="M4" s="58"/>
    </row>
    <row r="5" spans="1:14">
      <c r="A5" s="54"/>
      <c r="B5" s="54"/>
      <c r="C5" s="54"/>
      <c r="D5" s="60"/>
      <c r="E5" s="60"/>
      <c r="F5" s="60"/>
      <c r="G5" s="60"/>
      <c r="H5" s="54"/>
    </row>
    <row r="6" spans="1:14">
      <c r="A6" s="54"/>
      <c r="B6" s="54"/>
      <c r="C6" s="61" t="s">
        <v>0</v>
      </c>
      <c r="D6" s="54"/>
      <c r="E6" s="54"/>
      <c r="F6" s="54"/>
      <c r="G6" s="54"/>
      <c r="H6" s="54"/>
    </row>
    <row r="7" spans="1:14" ht="18" customHeight="1">
      <c r="A7" s="54"/>
      <c r="B7" s="54"/>
      <c r="C7" s="235" t="s">
        <v>1</v>
      </c>
      <c r="D7" s="235"/>
      <c r="E7" s="214"/>
      <c r="F7" s="214"/>
      <c r="G7" s="215"/>
      <c r="H7" s="54"/>
      <c r="I7" s="55" t="str">
        <f>IF(M7="NG","貴会社名を記入してください/","")</f>
        <v>貴会社名を記入してください/</v>
      </c>
      <c r="M7" s="34" t="str">
        <f>IF(E7="","NG","OK")</f>
        <v>NG</v>
      </c>
    </row>
    <row r="8" spans="1:14">
      <c r="A8" s="54"/>
      <c r="B8" s="54"/>
      <c r="C8" s="235"/>
      <c r="D8" s="235"/>
      <c r="E8" s="214"/>
      <c r="F8" s="214"/>
      <c r="G8" s="215"/>
      <c r="H8" s="54"/>
    </row>
    <row r="9" spans="1:14" ht="18" customHeight="1">
      <c r="A9" s="54"/>
      <c r="B9" s="54"/>
      <c r="C9" s="235" t="s">
        <v>2</v>
      </c>
      <c r="D9" s="235"/>
      <c r="E9" s="214"/>
      <c r="F9" s="214"/>
      <c r="G9" s="215"/>
      <c r="H9" s="54"/>
      <c r="I9" s="55" t="str">
        <f>IF(M9="NG","部署名を記入してください/","")</f>
        <v>部署名を記入してください/</v>
      </c>
      <c r="M9" s="34" t="str">
        <f>IF(E9="","NG","OK")</f>
        <v>NG</v>
      </c>
    </row>
    <row r="10" spans="1:14">
      <c r="A10" s="54"/>
      <c r="B10" s="54"/>
      <c r="C10" s="235"/>
      <c r="D10" s="235"/>
      <c r="E10" s="214"/>
      <c r="F10" s="214"/>
      <c r="G10" s="215"/>
      <c r="H10" s="54"/>
    </row>
    <row r="11" spans="1:14" ht="18" customHeight="1">
      <c r="A11" s="54"/>
      <c r="B11" s="54"/>
      <c r="C11" s="235" t="s">
        <v>466</v>
      </c>
      <c r="D11" s="235"/>
      <c r="E11" s="207"/>
      <c r="F11" s="208"/>
      <c r="G11" s="209"/>
      <c r="H11" s="54"/>
      <c r="I11" s="55" t="str">
        <f>IF(M11="NG","担当者名を記入してください/","")</f>
        <v>担当者名を記入してください/</v>
      </c>
      <c r="M11" s="34" t="str">
        <f>IF(E11="","NG","OK")</f>
        <v>NG</v>
      </c>
    </row>
    <row r="12" spans="1:14">
      <c r="A12" s="54"/>
      <c r="B12" s="54"/>
      <c r="C12" s="235"/>
      <c r="D12" s="235"/>
      <c r="E12" s="210"/>
      <c r="F12" s="211"/>
      <c r="G12" s="212"/>
      <c r="H12" s="54"/>
    </row>
    <row r="13" spans="1:14" ht="15" customHeight="1">
      <c r="A13" s="54"/>
      <c r="B13" s="54"/>
      <c r="C13" s="236" t="s">
        <v>3</v>
      </c>
      <c r="D13" s="236"/>
      <c r="E13" s="213"/>
      <c r="F13" s="214"/>
      <c r="G13" s="215"/>
      <c r="H13" s="54"/>
      <c r="I13" s="55" t="str">
        <f>IF(M13="NG","メールアドレスを記入してください/","")</f>
        <v>メールアドレスを記入してください/</v>
      </c>
      <c r="M13" s="34" t="str">
        <f>IF(E13="","NG","OK")</f>
        <v>NG</v>
      </c>
    </row>
    <row r="14" spans="1:14">
      <c r="A14" s="54"/>
      <c r="B14" s="54"/>
      <c r="C14" s="236"/>
      <c r="D14" s="236"/>
      <c r="E14" s="214"/>
      <c r="F14" s="214"/>
      <c r="G14" s="215"/>
      <c r="H14" s="54"/>
    </row>
    <row r="15" spans="1:14" ht="15" customHeight="1">
      <c r="A15" s="54"/>
      <c r="B15" s="54"/>
      <c r="C15" s="236" t="s">
        <v>4</v>
      </c>
      <c r="D15" s="236"/>
      <c r="E15" s="214"/>
      <c r="F15" s="214"/>
      <c r="G15" s="215"/>
      <c r="H15" s="54"/>
      <c r="I15" s="55" t="str">
        <f>IF(M15="NG","電話番号を記入してください/","")</f>
        <v>電話番号を記入してください/</v>
      </c>
      <c r="M15" s="34" t="str">
        <f>IF(E15="","NG","OK")</f>
        <v>NG</v>
      </c>
    </row>
    <row r="16" spans="1:14">
      <c r="A16" s="54"/>
      <c r="B16" s="54"/>
      <c r="C16" s="236"/>
      <c r="D16" s="236"/>
      <c r="E16" s="216"/>
      <c r="F16" s="216"/>
      <c r="G16" s="217"/>
      <c r="H16" s="54"/>
    </row>
    <row r="17" spans="1:13">
      <c r="A17" s="54"/>
      <c r="B17" s="54"/>
      <c r="C17" s="54"/>
      <c r="H17" s="54"/>
    </row>
    <row r="18" spans="1:13">
      <c r="A18" s="54"/>
      <c r="B18" s="54"/>
      <c r="C18" s="64" t="s">
        <v>754</v>
      </c>
      <c r="H18" s="54"/>
    </row>
    <row r="19" spans="1:13">
      <c r="A19" s="54"/>
      <c r="B19" s="54"/>
      <c r="C19" s="65" t="s">
        <v>7</v>
      </c>
      <c r="D19" s="2"/>
      <c r="E19" s="66"/>
      <c r="F19" s="66"/>
      <c r="H19" s="54"/>
      <c r="I19" s="55" t="str">
        <f>IF(M19="NG","事業者の属性いずれかひとつ選択してください/","")</f>
        <v>事業者の属性いずれかひとつ選択してください/</v>
      </c>
      <c r="M19" s="34" t="str">
        <f>IF(D19="","NG","OK")</f>
        <v>NG</v>
      </c>
    </row>
    <row r="20" spans="1:13">
      <c r="A20" s="54"/>
      <c r="B20" s="54"/>
      <c r="C20" s="67" t="s">
        <v>8</v>
      </c>
      <c r="D20" s="68" t="s">
        <v>477</v>
      </c>
      <c r="E20" s="69"/>
      <c r="F20" s="70"/>
      <c r="G20" s="71"/>
      <c r="H20" s="54"/>
    </row>
    <row r="21" spans="1:13">
      <c r="A21" s="54"/>
      <c r="B21" s="54"/>
      <c r="C21" s="67" t="s">
        <v>9</v>
      </c>
      <c r="D21" s="68" t="s">
        <v>478</v>
      </c>
      <c r="E21" s="69"/>
      <c r="F21" s="70"/>
      <c r="G21" s="71"/>
      <c r="H21" s="54"/>
    </row>
    <row r="22" spans="1:13">
      <c r="A22" s="54"/>
      <c r="B22" s="54"/>
      <c r="C22" s="223" t="s">
        <v>10</v>
      </c>
      <c r="D22" s="73" t="s">
        <v>21</v>
      </c>
      <c r="E22" s="74"/>
      <c r="F22" s="74"/>
      <c r="G22" s="75"/>
      <c r="H22" s="54"/>
    </row>
    <row r="23" spans="1:13">
      <c r="A23" s="54"/>
      <c r="B23" s="54"/>
      <c r="C23" s="224"/>
      <c r="D23" s="76"/>
      <c r="E23" s="218"/>
      <c r="F23" s="219"/>
      <c r="G23" s="220"/>
      <c r="H23" s="54"/>
      <c r="I23" s="55" t="str">
        <f>IF(M23="NG","事業者の属性：その他の具体的な内容を記入してください/","")</f>
        <v/>
      </c>
      <c r="K23" s="44">
        <f>IF(D19&lt;&gt;3,1,"")</f>
        <v>1</v>
      </c>
      <c r="M23" s="34" t="str">
        <f>IF(AND(D19=3,E23=""),"NG","OK")</f>
        <v>OK</v>
      </c>
    </row>
    <row r="24" spans="1:13" ht="15" customHeight="1">
      <c r="A24" s="54"/>
      <c r="B24" s="54"/>
      <c r="C24" s="54"/>
      <c r="D24" s="77"/>
      <c r="E24" s="77"/>
      <c r="F24" s="77"/>
      <c r="G24" s="77"/>
      <c r="H24" s="54"/>
    </row>
    <row r="25" spans="1:13">
      <c r="A25" s="54"/>
      <c r="B25" s="54"/>
      <c r="C25" s="225" t="s">
        <v>753</v>
      </c>
      <c r="D25" s="225"/>
      <c r="E25" s="225"/>
      <c r="F25" s="225"/>
      <c r="G25" s="225"/>
      <c r="H25" s="54"/>
      <c r="K25" s="44" t="str">
        <f>IF(OR(D19=2,D19=3),1,"")</f>
        <v/>
      </c>
    </row>
    <row r="26" spans="1:13">
      <c r="A26" s="54"/>
      <c r="B26" s="54"/>
      <c r="C26" s="225"/>
      <c r="D26" s="225"/>
      <c r="E26" s="225"/>
      <c r="F26" s="225"/>
      <c r="G26" s="225"/>
      <c r="H26" s="54"/>
    </row>
    <row r="27" spans="1:13">
      <c r="A27" s="54"/>
      <c r="B27" s="54"/>
      <c r="C27" s="65" t="s">
        <v>7</v>
      </c>
      <c r="D27" s="2"/>
      <c r="E27" s="66"/>
      <c r="F27" s="66"/>
      <c r="H27" s="54"/>
      <c r="I27" s="55" t="str">
        <f>IF(M27="NG","主たる事業分野：いずれかひとつ選択してください/","")</f>
        <v/>
      </c>
      <c r="M27" s="34" t="str">
        <f>IF(AND(D19=1,D27=""),"NG","OK")</f>
        <v>OK</v>
      </c>
    </row>
    <row r="28" spans="1:13">
      <c r="A28" s="54"/>
      <c r="B28" s="54"/>
      <c r="C28" s="78" t="s">
        <v>8</v>
      </c>
      <c r="D28" s="79" t="s">
        <v>479</v>
      </c>
      <c r="E28" s="69"/>
      <c r="F28" s="70"/>
      <c r="G28" s="71"/>
      <c r="H28" s="54"/>
    </row>
    <row r="29" spans="1:13">
      <c r="A29" s="54"/>
      <c r="B29" s="54"/>
      <c r="C29" s="78" t="s">
        <v>9</v>
      </c>
      <c r="D29" s="79" t="s">
        <v>480</v>
      </c>
      <c r="E29" s="69"/>
      <c r="F29" s="70"/>
      <c r="G29" s="71"/>
      <c r="H29" s="54"/>
    </row>
    <row r="30" spans="1:13">
      <c r="A30" s="54"/>
      <c r="B30" s="54"/>
      <c r="C30" s="78" t="s">
        <v>10</v>
      </c>
      <c r="D30" s="80" t="s">
        <v>481</v>
      </c>
      <c r="E30" s="69"/>
      <c r="F30" s="69"/>
      <c r="G30" s="71"/>
      <c r="H30" s="54"/>
    </row>
    <row r="31" spans="1:13">
      <c r="A31" s="54"/>
      <c r="B31" s="54"/>
      <c r="C31" s="223" t="s">
        <v>32</v>
      </c>
      <c r="D31" s="73" t="s">
        <v>21</v>
      </c>
      <c r="E31" s="74"/>
      <c r="F31" s="74"/>
      <c r="G31" s="75"/>
      <c r="H31" s="54"/>
    </row>
    <row r="32" spans="1:13">
      <c r="A32" s="54"/>
      <c r="B32" s="54"/>
      <c r="C32" s="224"/>
      <c r="D32" s="76"/>
      <c r="E32" s="218"/>
      <c r="F32" s="219"/>
      <c r="G32" s="220"/>
      <c r="H32" s="54"/>
      <c r="I32" s="55" t="str">
        <f>IF(M32="NG","主たる事業分野：その他の具体的な内容を記入してください/","")</f>
        <v/>
      </c>
      <c r="K32" s="81">
        <f>IF(D27&lt;&gt;4,1,"")</f>
        <v>1</v>
      </c>
      <c r="M32" s="34" t="str">
        <f>IF(AND(D19=1,D27=4,E32=""),"NG","OK")</f>
        <v>OK</v>
      </c>
    </row>
    <row r="33" spans="1:14">
      <c r="A33" s="54"/>
      <c r="B33" s="54"/>
      <c r="C33" s="54"/>
      <c r="H33" s="54"/>
    </row>
    <row r="34" spans="1:14" ht="15" customHeight="1">
      <c r="A34" s="54"/>
      <c r="B34" s="54"/>
      <c r="C34" s="226" t="s">
        <v>743</v>
      </c>
      <c r="D34" s="227"/>
      <c r="E34" s="227"/>
      <c r="F34" s="227"/>
      <c r="G34" s="228"/>
      <c r="H34" s="54"/>
    </row>
    <row r="35" spans="1:14" ht="15" customHeight="1">
      <c r="A35" s="54"/>
      <c r="B35" s="54"/>
      <c r="C35" s="229"/>
      <c r="D35" s="230"/>
      <c r="E35" s="230"/>
      <c r="F35" s="230"/>
      <c r="G35" s="231"/>
      <c r="H35" s="54"/>
    </row>
    <row r="36" spans="1:14" ht="15" customHeight="1">
      <c r="A36" s="54"/>
      <c r="B36" s="54"/>
      <c r="C36" s="229"/>
      <c r="D36" s="230"/>
      <c r="E36" s="230"/>
      <c r="F36" s="230"/>
      <c r="G36" s="231"/>
      <c r="H36" s="54"/>
    </row>
    <row r="37" spans="1:14" ht="15" customHeight="1">
      <c r="A37" s="54"/>
      <c r="B37" s="54"/>
      <c r="C37" s="229"/>
      <c r="D37" s="230"/>
      <c r="E37" s="230"/>
      <c r="F37" s="230"/>
      <c r="G37" s="231"/>
      <c r="H37" s="54"/>
    </row>
    <row r="38" spans="1:14" ht="15" customHeight="1">
      <c r="A38" s="54"/>
      <c r="B38" s="54"/>
      <c r="C38" s="229"/>
      <c r="D38" s="230"/>
      <c r="E38" s="230"/>
      <c r="F38" s="230"/>
      <c r="G38" s="231"/>
      <c r="H38" s="54"/>
    </row>
    <row r="39" spans="1:14" ht="15" customHeight="1">
      <c r="A39" s="54"/>
      <c r="B39" s="54"/>
      <c r="C39" s="229"/>
      <c r="D39" s="230"/>
      <c r="E39" s="230"/>
      <c r="F39" s="230"/>
      <c r="G39" s="231"/>
      <c r="H39" s="54"/>
    </row>
    <row r="40" spans="1:14" ht="15" customHeight="1">
      <c r="A40" s="54"/>
      <c r="B40" s="54"/>
      <c r="C40" s="229"/>
      <c r="D40" s="230"/>
      <c r="E40" s="230"/>
      <c r="F40" s="230"/>
      <c r="G40" s="231"/>
      <c r="H40" s="54"/>
    </row>
    <row r="41" spans="1:14" ht="15" customHeight="1">
      <c r="A41" s="54"/>
      <c r="B41" s="54"/>
      <c r="C41" s="229"/>
      <c r="D41" s="230"/>
      <c r="E41" s="230"/>
      <c r="F41" s="230"/>
      <c r="G41" s="231"/>
      <c r="H41" s="54"/>
    </row>
    <row r="42" spans="1:14" ht="15" customHeight="1">
      <c r="A42" s="54"/>
      <c r="B42" s="54"/>
      <c r="C42" s="229"/>
      <c r="D42" s="230"/>
      <c r="E42" s="230"/>
      <c r="F42" s="230"/>
      <c r="G42" s="231"/>
      <c r="H42" s="54"/>
    </row>
    <row r="43" spans="1:14" ht="15" customHeight="1">
      <c r="A43" s="54"/>
      <c r="B43" s="54"/>
      <c r="C43" s="229"/>
      <c r="D43" s="230"/>
      <c r="E43" s="230"/>
      <c r="F43" s="230"/>
      <c r="G43" s="231"/>
      <c r="H43" s="54"/>
    </row>
    <row r="44" spans="1:14" ht="20.45" customHeight="1">
      <c r="A44" s="54"/>
      <c r="B44" s="54"/>
      <c r="C44" s="232"/>
      <c r="D44" s="233"/>
      <c r="E44" s="233"/>
      <c r="F44" s="233"/>
      <c r="G44" s="234"/>
      <c r="H44" s="54"/>
    </row>
    <row r="45" spans="1:14">
      <c r="A45" s="54"/>
      <c r="B45" s="54"/>
      <c r="C45" s="54"/>
      <c r="D45" s="54"/>
      <c r="E45" s="54"/>
      <c r="F45" s="82"/>
      <c r="G45" s="54"/>
      <c r="H45" s="54"/>
      <c r="N45" s="35"/>
    </row>
    <row r="46" spans="1:14">
      <c r="A46" s="54"/>
      <c r="B46" s="54"/>
      <c r="C46" s="54" t="s">
        <v>5</v>
      </c>
      <c r="E46" s="54"/>
      <c r="F46" s="82"/>
      <c r="G46" s="54"/>
      <c r="H46" s="54"/>
      <c r="K46" s="37"/>
      <c r="L46" s="37"/>
      <c r="M46" s="35"/>
      <c r="N46" s="35"/>
    </row>
    <row r="47" spans="1:14">
      <c r="A47" s="54"/>
      <c r="B47" s="54"/>
      <c r="C47" s="54"/>
      <c r="D47" s="83"/>
      <c r="E47" s="54"/>
      <c r="F47" s="82"/>
      <c r="G47" s="54"/>
      <c r="H47" s="54"/>
      <c r="K47" s="37"/>
      <c r="L47" s="37"/>
      <c r="M47" s="35"/>
      <c r="N47" s="35"/>
    </row>
    <row r="48" spans="1:14" ht="18" customHeight="1">
      <c r="A48" s="54"/>
      <c r="B48" s="54"/>
      <c r="C48" s="221" t="s">
        <v>467</v>
      </c>
      <c r="D48" s="221"/>
      <c r="E48" s="206" t="s">
        <v>469</v>
      </c>
      <c r="F48" s="206"/>
      <c r="G48" s="206"/>
      <c r="H48" s="54"/>
      <c r="N48" s="35"/>
    </row>
    <row r="49" spans="1:14" ht="30" customHeight="1">
      <c r="A49" s="54"/>
      <c r="B49" s="54"/>
      <c r="C49" s="221" t="s">
        <v>546</v>
      </c>
      <c r="D49" s="221"/>
      <c r="E49" s="206" t="s">
        <v>472</v>
      </c>
      <c r="F49" s="206"/>
      <c r="G49" s="206"/>
      <c r="H49" s="54"/>
      <c r="K49" s="37"/>
      <c r="L49" s="37"/>
      <c r="M49" s="35"/>
      <c r="N49" s="35"/>
    </row>
    <row r="50" spans="1:14" ht="45" customHeight="1">
      <c r="A50" s="54"/>
      <c r="B50" s="54"/>
      <c r="C50" s="221" t="s">
        <v>545</v>
      </c>
      <c r="D50" s="221"/>
      <c r="E50" s="206" t="s">
        <v>473</v>
      </c>
      <c r="F50" s="206"/>
      <c r="G50" s="206"/>
      <c r="H50" s="54"/>
      <c r="K50" s="37"/>
      <c r="L50" s="37"/>
      <c r="M50" s="35"/>
      <c r="N50" s="35"/>
    </row>
    <row r="51" spans="1:14" ht="29.45" customHeight="1">
      <c r="A51" s="54"/>
      <c r="B51" s="54"/>
      <c r="C51" s="221" t="s">
        <v>175</v>
      </c>
      <c r="D51" s="221"/>
      <c r="E51" s="206" t="s">
        <v>470</v>
      </c>
      <c r="F51" s="206"/>
      <c r="G51" s="206"/>
      <c r="H51" s="54"/>
      <c r="K51" s="37"/>
      <c r="L51" s="37"/>
      <c r="M51" s="35"/>
      <c r="N51" s="35"/>
    </row>
    <row r="52" spans="1:14" ht="29.45" customHeight="1">
      <c r="A52" s="54"/>
      <c r="B52" s="54"/>
      <c r="C52" s="221" t="s">
        <v>468</v>
      </c>
      <c r="D52" s="221"/>
      <c r="E52" s="206" t="s">
        <v>547</v>
      </c>
      <c r="F52" s="206"/>
      <c r="G52" s="206"/>
      <c r="H52" s="54"/>
      <c r="K52" s="37"/>
      <c r="L52" s="37"/>
      <c r="M52" s="35"/>
      <c r="N52" s="35"/>
    </row>
    <row r="53" spans="1:14">
      <c r="A53" s="54"/>
      <c r="B53" s="54"/>
      <c r="C53" s="54"/>
      <c r="D53" s="61"/>
      <c r="E53" s="54"/>
      <c r="F53" s="82"/>
      <c r="G53" s="54"/>
      <c r="H53" s="54"/>
      <c r="K53" s="37"/>
      <c r="L53" s="37"/>
      <c r="M53" s="35"/>
      <c r="N53" s="35"/>
    </row>
    <row r="54" spans="1:14">
      <c r="A54" s="54"/>
      <c r="B54" s="54"/>
      <c r="C54" s="54"/>
      <c r="E54" s="54"/>
      <c r="F54" s="82"/>
      <c r="G54" s="54"/>
      <c r="H54" s="54"/>
      <c r="N54" s="35"/>
    </row>
    <row r="55" spans="1:14">
      <c r="A55" s="54"/>
      <c r="B55" s="54"/>
      <c r="C55" s="54"/>
      <c r="D55" s="61"/>
      <c r="E55" s="54"/>
      <c r="F55" s="82"/>
      <c r="G55" s="54"/>
      <c r="H55" s="54"/>
      <c r="N55" s="35"/>
    </row>
    <row r="56" spans="1:14"/>
    <row r="57" spans="1:14"/>
    <row r="58" spans="1:14">
      <c r="K58" s="37"/>
      <c r="L58" s="37"/>
      <c r="M58" s="35"/>
      <c r="N58" s="35"/>
    </row>
    <row r="59" spans="1:14">
      <c r="K59" s="37"/>
      <c r="L59" s="37"/>
      <c r="M59" s="35"/>
      <c r="N59" s="35"/>
    </row>
    <row r="60" spans="1:14">
      <c r="N60" s="35"/>
    </row>
    <row r="61" spans="1:14">
      <c r="N61" s="35"/>
    </row>
    <row r="62" spans="1:14">
      <c r="K62" s="37"/>
      <c r="L62" s="37"/>
      <c r="M62" s="35"/>
      <c r="N62" s="35"/>
    </row>
    <row r="63" spans="1:14">
      <c r="K63" s="37"/>
      <c r="L63" s="37"/>
      <c r="M63" s="35"/>
      <c r="N63" s="35"/>
    </row>
    <row r="64" spans="1:14">
      <c r="K64" s="37"/>
      <c r="L64" s="37"/>
      <c r="M64" s="35"/>
      <c r="N64" s="35"/>
    </row>
    <row r="65" spans="11:14">
      <c r="K65" s="37"/>
      <c r="L65" s="37"/>
      <c r="M65" s="35"/>
      <c r="N65" s="35"/>
    </row>
    <row r="66" spans="11:14">
      <c r="K66" s="37"/>
      <c r="L66" s="37"/>
      <c r="M66" s="35"/>
      <c r="N66" s="35"/>
    </row>
    <row r="67" spans="11:14">
      <c r="K67" s="37"/>
      <c r="L67" s="37"/>
      <c r="M67" s="35"/>
      <c r="N67" s="35"/>
    </row>
    <row r="68" spans="11:14">
      <c r="N68" s="35"/>
    </row>
    <row r="69" spans="11:14">
      <c r="K69" s="37"/>
      <c r="L69" s="37"/>
      <c r="M69" s="35"/>
      <c r="N69" s="35"/>
    </row>
    <row r="70" spans="11:14">
      <c r="M70" s="35"/>
      <c r="N70" s="35"/>
    </row>
    <row r="71" spans="11:14">
      <c r="K71" s="37"/>
      <c r="L71" s="37"/>
      <c r="M71" s="35"/>
      <c r="N71" s="35"/>
    </row>
    <row r="72" spans="11:14">
      <c r="K72" s="37"/>
      <c r="L72" s="37"/>
      <c r="M72" s="35"/>
      <c r="N72" s="35"/>
    </row>
    <row r="73" spans="11:14">
      <c r="K73" s="37"/>
      <c r="L73" s="37"/>
      <c r="M73" s="35"/>
      <c r="N73" s="35"/>
    </row>
    <row r="74" spans="11:14">
      <c r="N74" s="35"/>
    </row>
    <row r="75" spans="11:14">
      <c r="K75" s="37"/>
      <c r="L75" s="37"/>
      <c r="M75" s="35"/>
      <c r="N75" s="35"/>
    </row>
    <row r="76" spans="11:14">
      <c r="K76" s="37"/>
      <c r="L76" s="37"/>
      <c r="M76" s="35"/>
      <c r="N76" s="35"/>
    </row>
    <row r="77" spans="11:14">
      <c r="N77" s="35"/>
    </row>
    <row r="78" spans="11:14">
      <c r="K78" s="37"/>
      <c r="L78" s="37"/>
      <c r="M78" s="35"/>
      <c r="N78" s="35"/>
    </row>
    <row r="79" spans="11:14">
      <c r="K79" s="37"/>
      <c r="L79" s="37"/>
      <c r="M79" s="35"/>
      <c r="N79" s="35"/>
    </row>
    <row r="80" spans="11:14">
      <c r="K80" s="37"/>
      <c r="L80" s="37"/>
      <c r="M80" s="35"/>
      <c r="N80" s="35"/>
    </row>
    <row r="82" spans="11:14" hidden="1">
      <c r="M82" s="35"/>
      <c r="N82" s="35"/>
    </row>
    <row r="83" spans="11:14" hidden="1">
      <c r="N83" s="35"/>
    </row>
    <row r="84" spans="11:14" hidden="1">
      <c r="N84" s="35"/>
    </row>
    <row r="85" spans="11:14" hidden="1">
      <c r="K85" s="37"/>
      <c r="L85" s="37"/>
      <c r="N85" s="35"/>
    </row>
    <row r="86" spans="11:14" hidden="1">
      <c r="N86" s="35"/>
    </row>
    <row r="87" spans="11:14" hidden="1">
      <c r="K87" s="37"/>
      <c r="L87" s="37"/>
      <c r="M87" s="35"/>
      <c r="N87" s="35"/>
    </row>
    <row r="88" spans="11:14" hidden="1">
      <c r="K88" s="37"/>
      <c r="L88" s="37"/>
      <c r="N88" s="35"/>
    </row>
    <row r="89" spans="11:14" hidden="1">
      <c r="N89" s="35"/>
    </row>
    <row r="90" spans="11:14" hidden="1">
      <c r="K90" s="37"/>
      <c r="L90" s="37"/>
      <c r="M90" s="35"/>
      <c r="N90" s="35"/>
    </row>
    <row r="91" spans="11:14" hidden="1">
      <c r="K91" s="37"/>
      <c r="L91" s="37"/>
      <c r="N91" s="35"/>
    </row>
    <row r="92" spans="11:14" hidden="1">
      <c r="N92" s="35"/>
    </row>
    <row r="93" spans="11:14" hidden="1">
      <c r="K93" s="37"/>
      <c r="L93" s="37"/>
      <c r="M93" s="35"/>
      <c r="N93" s="35"/>
    </row>
    <row r="94" spans="11:14" hidden="1">
      <c r="K94" s="37"/>
      <c r="L94" s="37"/>
      <c r="N94" s="35"/>
    </row>
    <row r="95" spans="11:14" hidden="1">
      <c r="N95" s="35"/>
    </row>
    <row r="96" spans="11:14" hidden="1">
      <c r="K96" s="37"/>
      <c r="L96" s="37"/>
      <c r="M96" s="35"/>
      <c r="N96" s="35"/>
    </row>
    <row r="97" spans="11:14" hidden="1">
      <c r="K97" s="37"/>
      <c r="L97" s="37"/>
      <c r="N97" s="35"/>
    </row>
    <row r="99" spans="11:14" hidden="1">
      <c r="K99" s="37"/>
      <c r="L99" s="37"/>
      <c r="M99" s="35"/>
      <c r="N99" s="35"/>
    </row>
    <row r="100" spans="11:14" hidden="1">
      <c r="K100" s="37"/>
      <c r="L100" s="37"/>
      <c r="M100" s="35"/>
      <c r="N100" s="35"/>
    </row>
    <row r="101" spans="11:14" hidden="1">
      <c r="K101" s="37"/>
      <c r="L101" s="37"/>
      <c r="M101" s="35"/>
      <c r="N101" s="35"/>
    </row>
    <row r="102" spans="11:14" hidden="1">
      <c r="K102" s="37"/>
      <c r="L102" s="37"/>
      <c r="M102" s="35"/>
      <c r="N102" s="35"/>
    </row>
    <row r="103" spans="11:14" hidden="1">
      <c r="N103" s="35"/>
    </row>
    <row r="104" spans="11:14" hidden="1">
      <c r="K104" s="37"/>
      <c r="L104" s="37"/>
      <c r="N104" s="35"/>
    </row>
    <row r="105" spans="11:14" hidden="1">
      <c r="K105" s="37"/>
      <c r="L105" s="37"/>
      <c r="M105" s="35"/>
      <c r="N105" s="35"/>
    </row>
    <row r="106" spans="11:14" hidden="1">
      <c r="K106" s="37"/>
      <c r="L106" s="37"/>
      <c r="N106" s="35"/>
    </row>
    <row r="107" spans="11:14" hidden="1">
      <c r="K107" s="37"/>
      <c r="L107" s="37"/>
      <c r="M107" s="35"/>
      <c r="N107" s="35"/>
    </row>
    <row r="108" spans="11:14" hidden="1">
      <c r="K108" s="37"/>
      <c r="L108" s="37"/>
      <c r="N108" s="35"/>
    </row>
    <row r="109" spans="11:14" hidden="1">
      <c r="K109" s="37"/>
      <c r="L109" s="37"/>
      <c r="M109" s="35"/>
      <c r="N109" s="35"/>
    </row>
    <row r="110" spans="11:14" hidden="1">
      <c r="K110" s="37"/>
      <c r="L110" s="37"/>
      <c r="N110" s="35"/>
    </row>
    <row r="111" spans="11:14" hidden="1">
      <c r="K111" s="37"/>
      <c r="L111" s="37"/>
      <c r="M111" s="35"/>
      <c r="N111" s="35"/>
    </row>
    <row r="112" spans="11:14" hidden="1">
      <c r="K112" s="37"/>
      <c r="L112" s="37"/>
      <c r="N112" s="35"/>
    </row>
    <row r="113" spans="11:14" hidden="1">
      <c r="N113" s="35"/>
    </row>
    <row r="114" spans="11:14" hidden="1">
      <c r="K114" s="37"/>
      <c r="L114" s="37"/>
      <c r="M114" s="35"/>
      <c r="N114" s="35"/>
    </row>
    <row r="115" spans="11:14" hidden="1">
      <c r="K115" s="37"/>
      <c r="L115" s="37"/>
      <c r="M115" s="35"/>
      <c r="N115" s="35"/>
    </row>
    <row r="116" spans="11:14" hidden="1">
      <c r="K116" s="37"/>
      <c r="L116" s="37"/>
      <c r="M116" s="35"/>
      <c r="N116" s="35"/>
    </row>
    <row r="117" spans="11:14" hidden="1">
      <c r="N117" s="35"/>
    </row>
    <row r="118" spans="11:14" hidden="1">
      <c r="N118" s="35"/>
    </row>
    <row r="119" spans="11:14" hidden="1">
      <c r="K119" s="37"/>
      <c r="L119" s="37"/>
      <c r="M119" s="35"/>
      <c r="N119" s="35"/>
    </row>
    <row r="122" spans="11:14" hidden="1">
      <c r="K122" s="37"/>
      <c r="L122" s="37"/>
      <c r="M122" s="35"/>
      <c r="N122" s="35"/>
    </row>
    <row r="123" spans="11:14" hidden="1">
      <c r="K123" s="37"/>
      <c r="L123" s="37"/>
      <c r="M123" s="35"/>
      <c r="N123" s="35"/>
    </row>
    <row r="124" spans="11:14" hidden="1">
      <c r="K124" s="37"/>
      <c r="L124" s="37"/>
      <c r="M124" s="35"/>
      <c r="N124" s="35"/>
    </row>
    <row r="125" spans="11:14" hidden="1">
      <c r="K125" s="37"/>
      <c r="L125" s="37"/>
      <c r="M125" s="35"/>
      <c r="N125" s="35"/>
    </row>
    <row r="126" spans="11:14" hidden="1">
      <c r="K126" s="37"/>
      <c r="L126" s="37"/>
      <c r="M126" s="35"/>
      <c r="N126" s="35"/>
    </row>
    <row r="127" spans="11:14" hidden="1">
      <c r="K127" s="37"/>
      <c r="L127" s="37"/>
      <c r="M127" s="35"/>
      <c r="N127" s="35"/>
    </row>
    <row r="128" spans="11:14" hidden="1">
      <c r="K128" s="37"/>
      <c r="L128" s="37"/>
      <c r="M128" s="35"/>
      <c r="N128" s="35"/>
    </row>
    <row r="129" spans="11:14" hidden="1">
      <c r="K129" s="37"/>
      <c r="L129" s="37"/>
      <c r="M129" s="35"/>
      <c r="N129" s="35"/>
    </row>
    <row r="130" spans="11:14" hidden="1">
      <c r="N130" s="35"/>
    </row>
    <row r="131" spans="11:14" hidden="1">
      <c r="K131" s="37"/>
      <c r="L131" s="37"/>
      <c r="M131" s="35"/>
      <c r="N131" s="35"/>
    </row>
    <row r="132" spans="11:14" hidden="1">
      <c r="K132" s="37"/>
      <c r="L132" s="37"/>
      <c r="M132" s="35"/>
      <c r="N132" s="35"/>
    </row>
    <row r="133" spans="11:14" hidden="1">
      <c r="K133" s="37"/>
      <c r="L133" s="37"/>
      <c r="M133" s="35"/>
      <c r="N133" s="35"/>
    </row>
    <row r="134" spans="11:14" hidden="1">
      <c r="K134" s="37"/>
      <c r="L134" s="37"/>
      <c r="M134" s="35"/>
      <c r="N134" s="35"/>
    </row>
    <row r="135" spans="11:14" hidden="1">
      <c r="N135" s="35"/>
    </row>
    <row r="136" spans="11:14" hidden="1">
      <c r="N136" s="35"/>
    </row>
    <row r="137" spans="11:14" hidden="1">
      <c r="K137" s="37"/>
      <c r="L137" s="37"/>
      <c r="M137" s="35"/>
      <c r="N137" s="35"/>
    </row>
    <row r="138" spans="11:14" hidden="1">
      <c r="K138" s="37"/>
      <c r="L138" s="37"/>
      <c r="M138" s="35"/>
      <c r="N138" s="35"/>
    </row>
    <row r="139" spans="11:14" hidden="1">
      <c r="K139" s="37"/>
      <c r="L139" s="37"/>
      <c r="M139" s="35"/>
      <c r="N139" s="35"/>
    </row>
    <row r="142" spans="11:14" hidden="1">
      <c r="N142" s="35"/>
    </row>
    <row r="143" spans="11:14" hidden="1">
      <c r="K143" s="37"/>
      <c r="L143" s="37"/>
      <c r="M143" s="35"/>
      <c r="N143" s="35"/>
    </row>
    <row r="144" spans="11:14" hidden="1">
      <c r="K144" s="37"/>
      <c r="L144" s="37"/>
      <c r="M144" s="35"/>
      <c r="N144" s="35"/>
    </row>
    <row r="145" spans="11:14" hidden="1">
      <c r="K145" s="37"/>
      <c r="L145" s="37"/>
      <c r="M145" s="35"/>
      <c r="N145" s="35"/>
    </row>
    <row r="146" spans="11:14" hidden="1">
      <c r="K146" s="37"/>
      <c r="L146" s="37"/>
      <c r="M146" s="35"/>
      <c r="N146" s="35"/>
    </row>
    <row r="147" spans="11:14" hidden="1">
      <c r="N147" s="35"/>
    </row>
    <row r="148" spans="11:14" hidden="1">
      <c r="K148" s="37"/>
      <c r="L148" s="37"/>
      <c r="M148" s="35"/>
      <c r="N148" s="35"/>
    </row>
    <row r="149" spans="11:14" hidden="1">
      <c r="K149" s="37"/>
      <c r="L149" s="37"/>
      <c r="M149" s="35"/>
      <c r="N149" s="35"/>
    </row>
    <row r="150" spans="11:14" hidden="1">
      <c r="K150" s="37"/>
      <c r="L150" s="37"/>
      <c r="M150" s="35"/>
      <c r="N150" s="35"/>
    </row>
    <row r="151" spans="11:14" hidden="1">
      <c r="N151" s="35"/>
    </row>
    <row r="152" spans="11:14" hidden="1">
      <c r="K152" s="37"/>
      <c r="L152" s="37"/>
      <c r="M152" s="35"/>
      <c r="N152" s="35"/>
    </row>
    <row r="153" spans="11:14" hidden="1">
      <c r="K153" s="37"/>
      <c r="L153" s="37"/>
      <c r="M153" s="35"/>
      <c r="N153" s="35"/>
    </row>
    <row r="154" spans="11:14" hidden="1">
      <c r="K154" s="37"/>
      <c r="L154" s="37"/>
      <c r="M154" s="35"/>
      <c r="N154" s="35"/>
    </row>
    <row r="155" spans="11:14" hidden="1">
      <c r="K155" s="37"/>
      <c r="L155" s="37"/>
      <c r="M155" s="35"/>
      <c r="N155" s="35"/>
    </row>
    <row r="156" spans="11:14" hidden="1">
      <c r="N156" s="35"/>
    </row>
    <row r="158" spans="11:14" hidden="1">
      <c r="K158" s="37"/>
      <c r="L158" s="37"/>
      <c r="M158" s="35"/>
      <c r="N158" s="35"/>
    </row>
    <row r="159" spans="11:14" hidden="1">
      <c r="K159" s="37"/>
      <c r="L159" s="37"/>
      <c r="M159" s="35"/>
      <c r="N159" s="35"/>
    </row>
    <row r="160" spans="11:14" hidden="1">
      <c r="K160" s="37"/>
      <c r="L160" s="37"/>
      <c r="M160" s="35"/>
      <c r="N160" s="35"/>
    </row>
    <row r="161" spans="11:14" hidden="1">
      <c r="K161" s="37"/>
      <c r="L161" s="37"/>
      <c r="M161" s="35"/>
      <c r="N161" s="35"/>
    </row>
    <row r="162" spans="11:14" hidden="1">
      <c r="K162" s="37"/>
      <c r="L162" s="37"/>
      <c r="M162" s="35"/>
      <c r="N162" s="35"/>
    </row>
    <row r="163" spans="11:14" hidden="1">
      <c r="K163" s="37"/>
      <c r="L163" s="37"/>
      <c r="M163" s="35"/>
      <c r="N163" s="35"/>
    </row>
    <row r="164" spans="11:14" hidden="1">
      <c r="N164" s="35"/>
    </row>
    <row r="165" spans="11:14" hidden="1">
      <c r="K165" s="37"/>
      <c r="L165" s="37"/>
      <c r="M165" s="35"/>
      <c r="N165" s="35"/>
    </row>
    <row r="166" spans="11:14" hidden="1">
      <c r="K166" s="37"/>
      <c r="L166" s="37"/>
      <c r="M166" s="35"/>
      <c r="N166" s="35"/>
    </row>
    <row r="167" spans="11:14" hidden="1">
      <c r="K167" s="37"/>
      <c r="L167" s="37"/>
      <c r="M167" s="35"/>
      <c r="N167" s="35"/>
    </row>
    <row r="168" spans="11:14" hidden="1">
      <c r="K168" s="37"/>
      <c r="L168" s="37"/>
      <c r="M168" s="35"/>
      <c r="N168" s="35"/>
    </row>
    <row r="178" spans="11:14" hidden="1">
      <c r="K178" s="37"/>
      <c r="L178" s="37"/>
      <c r="M178" s="35"/>
      <c r="N178" s="35"/>
    </row>
    <row r="179" spans="11:14" hidden="1">
      <c r="K179" s="37"/>
      <c r="L179" s="37"/>
      <c r="M179" s="35"/>
      <c r="N179" s="35"/>
    </row>
    <row r="180" spans="11:14" hidden="1">
      <c r="K180" s="37"/>
      <c r="L180" s="37"/>
      <c r="M180" s="35"/>
      <c r="N180" s="35"/>
    </row>
    <row r="181" spans="11:14" hidden="1">
      <c r="K181" s="37"/>
      <c r="L181" s="37"/>
      <c r="M181" s="35"/>
      <c r="N181" s="35"/>
    </row>
    <row r="182" spans="11:14" hidden="1">
      <c r="K182" s="37"/>
      <c r="L182" s="37"/>
      <c r="M182" s="35"/>
      <c r="N182" s="35"/>
    </row>
    <row r="183" spans="11:14" hidden="1">
      <c r="K183" s="37"/>
      <c r="L183" s="37"/>
      <c r="M183" s="35"/>
      <c r="N183" s="35"/>
    </row>
    <row r="184" spans="11:14" hidden="1">
      <c r="K184" s="37"/>
      <c r="L184" s="37"/>
      <c r="M184" s="35"/>
      <c r="N184" s="35"/>
    </row>
    <row r="185" spans="11:14" hidden="1">
      <c r="K185" s="37"/>
      <c r="L185" s="37"/>
      <c r="M185" s="35"/>
      <c r="N185" s="35"/>
    </row>
    <row r="186" spans="11:14" hidden="1">
      <c r="K186" s="37"/>
      <c r="L186" s="37"/>
      <c r="M186" s="35"/>
      <c r="N186" s="35"/>
    </row>
    <row r="187" spans="11:14" hidden="1">
      <c r="K187" s="37"/>
      <c r="L187" s="37"/>
      <c r="M187" s="35"/>
      <c r="N187" s="35"/>
    </row>
    <row r="188" spans="11:14" hidden="1">
      <c r="K188" s="37"/>
      <c r="L188" s="37"/>
      <c r="M188" s="35"/>
      <c r="N188" s="35"/>
    </row>
    <row r="189" spans="11:14" hidden="1">
      <c r="K189" s="37"/>
      <c r="L189" s="37"/>
      <c r="M189" s="35"/>
      <c r="N189" s="35"/>
    </row>
    <row r="190" spans="11:14" hidden="1">
      <c r="K190" s="37"/>
      <c r="L190" s="37"/>
      <c r="M190" s="35"/>
      <c r="N190" s="35"/>
    </row>
    <row r="191" spans="11:14" hidden="1">
      <c r="N191" s="35"/>
    </row>
    <row r="192" spans="11:14" hidden="1">
      <c r="K192" s="37"/>
      <c r="L192" s="37"/>
      <c r="M192" s="35"/>
      <c r="N192" s="35"/>
    </row>
    <row r="193" spans="11:14" hidden="1">
      <c r="K193" s="37"/>
      <c r="L193" s="37"/>
      <c r="M193" s="35"/>
      <c r="N193" s="35"/>
    </row>
  </sheetData>
  <sheetProtection algorithmName="SHA-512" hashValue="xGwhKovarfWw7C9Q4MWpuUbahLtUeJuo81aOixMkHQTZi4svY8h1IqCjk/ZjolFmVT5jYO7/m3+1PwFcRAUvhA==" saltValue="oc2A5BilIgW3/iaXJ/Ox1A==" spinCount="100000" sheet="1" objects="1" scenarios="1"/>
  <mergeCells count="27">
    <mergeCell ref="C2:G4"/>
    <mergeCell ref="C22:C23"/>
    <mergeCell ref="C25:G26"/>
    <mergeCell ref="C34:G44"/>
    <mergeCell ref="C31:C32"/>
    <mergeCell ref="E32:G32"/>
    <mergeCell ref="C11:D12"/>
    <mergeCell ref="C13:D14"/>
    <mergeCell ref="C15:D16"/>
    <mergeCell ref="E7:G8"/>
    <mergeCell ref="E9:G10"/>
    <mergeCell ref="C7:D8"/>
    <mergeCell ref="C9:D10"/>
    <mergeCell ref="C48:D48"/>
    <mergeCell ref="C49:D49"/>
    <mergeCell ref="C50:D50"/>
    <mergeCell ref="C51:D51"/>
    <mergeCell ref="C52:D52"/>
    <mergeCell ref="E51:G51"/>
    <mergeCell ref="E52:G52"/>
    <mergeCell ref="E11:G12"/>
    <mergeCell ref="E48:G48"/>
    <mergeCell ref="E49:G49"/>
    <mergeCell ref="E50:G50"/>
    <mergeCell ref="E13:G14"/>
    <mergeCell ref="E15:G16"/>
    <mergeCell ref="E23:G23"/>
  </mergeCells>
  <phoneticPr fontId="2"/>
  <conditionalFormatting sqref="A25:H32">
    <cfRule type="expression" dxfId="67" priority="1">
      <formula>$K$25=1</formula>
    </cfRule>
  </conditionalFormatting>
  <conditionalFormatting sqref="E23">
    <cfRule type="expression" dxfId="66" priority="3">
      <formula>$K$23=1</formula>
    </cfRule>
  </conditionalFormatting>
  <conditionalFormatting sqref="E32">
    <cfRule type="expression" dxfId="65" priority="2">
      <formula>$K$32=1</formula>
    </cfRule>
  </conditionalFormatting>
  <dataValidations count="2">
    <dataValidation type="list" allowBlank="1" showInputMessage="1" showErrorMessage="1" sqref="D19" xr:uid="{1BEE73DD-D605-494A-B18B-F006FD64B128}">
      <formula1>"1,2,3"</formula1>
    </dataValidation>
    <dataValidation type="list" allowBlank="1" showInputMessage="1" showErrorMessage="1" sqref="D27" xr:uid="{FEB47558-DFE6-4E52-ADDA-71A8101CF61B}">
      <formula1>"1,2,3,4"</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6AE5B-C40A-439F-8826-8425649BE532}">
  <dimension ref="A1:W211"/>
  <sheetViews>
    <sheetView showGridLines="0" zoomScaleNormal="100" workbookViewId="0"/>
  </sheetViews>
  <sheetFormatPr defaultColWidth="0" defaultRowHeight="15.75" zeroHeight="1"/>
  <cols>
    <col min="1" max="1" width="3.625" style="63" customWidth="1"/>
    <col min="2" max="2" width="7.75" style="63" customWidth="1"/>
    <col min="3" max="15" width="5.625" style="63" customWidth="1"/>
    <col min="16" max="16" width="14.625" style="63" customWidth="1"/>
    <col min="17" max="17" width="5.625" style="63" customWidth="1"/>
    <col min="18" max="18" width="3.625" style="63" customWidth="1"/>
    <col min="19" max="19" width="59.25" style="84" customWidth="1"/>
    <col min="20" max="20" width="0" style="86" hidden="1" customWidth="1"/>
    <col min="21" max="21" width="7.25" style="36" hidden="1" customWidth="1"/>
    <col min="22" max="23" width="0" style="34" hidden="1" customWidth="1"/>
    <col min="24" max="16384" width="8.625" style="56" hidden="1"/>
  </cols>
  <sheetData>
    <row r="1" spans="1:23">
      <c r="A1" s="54"/>
      <c r="B1" s="54"/>
      <c r="C1" s="54"/>
      <c r="D1" s="54"/>
      <c r="E1" s="54"/>
      <c r="F1" s="54"/>
      <c r="G1" s="54"/>
      <c r="H1" s="54"/>
      <c r="I1" s="54"/>
      <c r="J1" s="54"/>
      <c r="K1" s="54"/>
      <c r="L1" s="54"/>
      <c r="M1" s="54"/>
      <c r="N1" s="54"/>
      <c r="O1" s="54"/>
      <c r="P1" s="54"/>
      <c r="Q1" s="54"/>
      <c r="R1" s="54"/>
      <c r="T1" s="57" t="s">
        <v>462</v>
      </c>
      <c r="U1" s="57"/>
      <c r="W1" s="58"/>
    </row>
    <row r="2" spans="1:23" ht="16.5">
      <c r="A2" s="54"/>
      <c r="B2" s="85" t="s">
        <v>72</v>
      </c>
      <c r="C2" s="54"/>
      <c r="D2" s="54"/>
      <c r="F2" s="54"/>
      <c r="G2" s="54"/>
      <c r="H2" s="54"/>
      <c r="I2" s="54"/>
      <c r="J2" s="54"/>
      <c r="K2" s="54"/>
      <c r="L2" s="54"/>
      <c r="M2" s="54"/>
      <c r="N2" s="54"/>
      <c r="O2" s="54"/>
      <c r="P2" s="54"/>
      <c r="Q2" s="54"/>
      <c r="T2" s="59" t="s">
        <v>463</v>
      </c>
      <c r="U2" s="59"/>
      <c r="V2" s="58" t="s">
        <v>464</v>
      </c>
    </row>
    <row r="3" spans="1:23">
      <c r="A3" s="54"/>
      <c r="B3" s="66"/>
      <c r="C3" s="66"/>
      <c r="D3" s="66"/>
      <c r="E3" s="66"/>
      <c r="F3" s="66"/>
      <c r="G3" s="66"/>
      <c r="H3" s="66"/>
      <c r="I3" s="66"/>
      <c r="J3" s="66"/>
      <c r="K3" s="66"/>
      <c r="L3" s="66"/>
      <c r="M3" s="66"/>
      <c r="N3" s="66"/>
      <c r="O3" s="66"/>
      <c r="P3" s="66"/>
      <c r="Q3" s="66"/>
      <c r="U3" s="59"/>
      <c r="V3" s="35"/>
    </row>
    <row r="4" spans="1:23" ht="15" customHeight="1">
      <c r="A4" s="54"/>
      <c r="B4" s="61" t="s">
        <v>6</v>
      </c>
      <c r="C4" s="238" t="s">
        <v>375</v>
      </c>
      <c r="D4" s="238"/>
      <c r="E4" s="238"/>
      <c r="F4" s="238"/>
      <c r="G4" s="238"/>
      <c r="H4" s="238"/>
      <c r="I4" s="238"/>
      <c r="J4" s="238"/>
      <c r="K4" s="238"/>
      <c r="L4" s="238"/>
      <c r="M4" s="238"/>
      <c r="N4" s="238"/>
      <c r="O4" s="238"/>
      <c r="P4" s="238"/>
      <c r="Q4" s="238"/>
      <c r="U4" s="59"/>
      <c r="V4" s="58"/>
    </row>
    <row r="5" spans="1:23">
      <c r="A5" s="54"/>
      <c r="B5" s="61"/>
      <c r="C5" s="238"/>
      <c r="D5" s="238"/>
      <c r="E5" s="238"/>
      <c r="F5" s="238"/>
      <c r="G5" s="238"/>
      <c r="H5" s="238"/>
      <c r="I5" s="238"/>
      <c r="J5" s="238"/>
      <c r="K5" s="238"/>
      <c r="L5" s="238"/>
      <c r="M5" s="238"/>
      <c r="N5" s="238"/>
      <c r="O5" s="238"/>
      <c r="P5" s="238"/>
      <c r="Q5" s="238"/>
      <c r="T5" s="88"/>
    </row>
    <row r="6" spans="1:23">
      <c r="A6" s="54"/>
      <c r="B6" s="65" t="s">
        <v>7</v>
      </c>
      <c r="C6" s="2"/>
      <c r="D6" s="66"/>
      <c r="E6" s="66"/>
      <c r="F6" s="66"/>
      <c r="G6" s="66"/>
      <c r="H6" s="66"/>
      <c r="I6" s="66"/>
      <c r="J6" s="66"/>
      <c r="K6" s="66"/>
      <c r="L6" s="66"/>
      <c r="M6" s="66"/>
      <c r="N6" s="66"/>
      <c r="O6" s="66"/>
      <c r="P6" s="66"/>
      <c r="Q6" s="66"/>
      <c r="S6" s="84" t="str">
        <f>IF(V6="NG","いずれか一つを選択してください/","")</f>
        <v>いずれか一つを選択してください/</v>
      </c>
      <c r="V6" s="34" t="str">
        <f>IF(C6="","NG","OK")</f>
        <v>NG</v>
      </c>
    </row>
    <row r="7" spans="1:23">
      <c r="A7" s="54"/>
      <c r="B7" s="67" t="s">
        <v>8</v>
      </c>
      <c r="C7" s="68" t="s">
        <v>474</v>
      </c>
      <c r="D7" s="70"/>
      <c r="E7" s="89"/>
      <c r="F7" s="89"/>
      <c r="G7" s="89"/>
      <c r="H7" s="89"/>
      <c r="I7" s="89"/>
      <c r="J7" s="89"/>
      <c r="K7" s="89"/>
      <c r="L7" s="89"/>
      <c r="M7" s="89"/>
      <c r="N7" s="89"/>
      <c r="O7" s="89"/>
      <c r="P7" s="90"/>
      <c r="Q7" s="66"/>
    </row>
    <row r="8" spans="1:23">
      <c r="A8" s="54"/>
      <c r="B8" s="67" t="s">
        <v>9</v>
      </c>
      <c r="C8" s="68" t="s">
        <v>475</v>
      </c>
      <c r="D8" s="70"/>
      <c r="E8" s="89"/>
      <c r="F8" s="89"/>
      <c r="G8" s="89"/>
      <c r="H8" s="89"/>
      <c r="I8" s="89"/>
      <c r="J8" s="89"/>
      <c r="K8" s="89"/>
      <c r="L8" s="89"/>
      <c r="M8" s="89"/>
      <c r="N8" s="89"/>
      <c r="O8" s="89"/>
      <c r="P8" s="90"/>
      <c r="Q8" s="66"/>
    </row>
    <row r="9" spans="1:23">
      <c r="A9" s="54"/>
      <c r="B9" s="67" t="s">
        <v>10</v>
      </c>
      <c r="C9" s="68" t="s">
        <v>41</v>
      </c>
      <c r="D9" s="70"/>
      <c r="E9" s="89"/>
      <c r="F9" s="89"/>
      <c r="G9" s="89"/>
      <c r="H9" s="89"/>
      <c r="I9" s="89"/>
      <c r="J9" s="89"/>
      <c r="K9" s="89"/>
      <c r="L9" s="89"/>
      <c r="M9" s="89"/>
      <c r="N9" s="89"/>
      <c r="O9" s="89"/>
      <c r="P9" s="90"/>
      <c r="Q9" s="66"/>
    </row>
    <row r="10" spans="1:23">
      <c r="A10" s="54"/>
      <c r="B10" s="67" t="s">
        <v>11</v>
      </c>
      <c r="C10" s="68" t="s">
        <v>42</v>
      </c>
      <c r="D10" s="70"/>
      <c r="E10" s="89"/>
      <c r="F10" s="89"/>
      <c r="G10" s="89"/>
      <c r="H10" s="89"/>
      <c r="I10" s="89"/>
      <c r="J10" s="89"/>
      <c r="K10" s="89"/>
      <c r="L10" s="89"/>
      <c r="M10" s="89"/>
      <c r="N10" s="89"/>
      <c r="O10" s="89"/>
      <c r="P10" s="90"/>
      <c r="Q10" s="66"/>
    </row>
    <row r="11" spans="1:23">
      <c r="A11" s="54"/>
      <c r="B11" s="67" t="s">
        <v>12</v>
      </c>
      <c r="C11" s="68" t="s">
        <v>43</v>
      </c>
      <c r="D11" s="70"/>
      <c r="E11" s="89"/>
      <c r="F11" s="89"/>
      <c r="G11" s="89"/>
      <c r="H11" s="89"/>
      <c r="I11" s="89"/>
      <c r="J11" s="89"/>
      <c r="K11" s="89"/>
      <c r="L11" s="89"/>
      <c r="M11" s="89"/>
      <c r="N11" s="89"/>
      <c r="O11" s="89"/>
      <c r="P11" s="90"/>
      <c r="Q11" s="66"/>
    </row>
    <row r="12" spans="1:23">
      <c r="A12" s="54"/>
      <c r="B12" s="265" t="s">
        <v>669</v>
      </c>
      <c r="C12" s="265"/>
      <c r="D12" s="265"/>
      <c r="E12" s="265"/>
      <c r="F12" s="265"/>
      <c r="G12" s="265"/>
      <c r="H12" s="265"/>
      <c r="I12" s="265"/>
      <c r="J12" s="265"/>
      <c r="K12" s="265"/>
      <c r="L12" s="265"/>
      <c r="M12" s="265"/>
      <c r="N12" s="265"/>
      <c r="O12" s="265"/>
      <c r="P12" s="265"/>
      <c r="Q12" s="265"/>
    </row>
    <row r="13" spans="1:23">
      <c r="A13" s="54"/>
      <c r="B13" s="265"/>
      <c r="C13" s="265"/>
      <c r="D13" s="265"/>
      <c r="E13" s="265"/>
      <c r="F13" s="265"/>
      <c r="G13" s="265"/>
      <c r="H13" s="265"/>
      <c r="I13" s="265"/>
      <c r="J13" s="265"/>
      <c r="K13" s="265"/>
      <c r="L13" s="265"/>
      <c r="M13" s="265"/>
      <c r="N13" s="265"/>
      <c r="O13" s="265"/>
      <c r="P13" s="265"/>
      <c r="Q13" s="265"/>
    </row>
    <row r="14" spans="1:23">
      <c r="A14" s="54"/>
      <c r="B14" s="61"/>
      <c r="C14" s="66"/>
      <c r="D14" s="66"/>
      <c r="E14" s="66"/>
      <c r="F14" s="66"/>
      <c r="G14" s="66"/>
      <c r="H14" s="66"/>
      <c r="I14" s="66"/>
      <c r="J14" s="66"/>
      <c r="K14" s="66"/>
      <c r="L14" s="66"/>
      <c r="M14" s="66"/>
      <c r="N14" s="66"/>
      <c r="O14" s="66"/>
      <c r="P14" s="66"/>
      <c r="Q14" s="66"/>
    </row>
    <row r="15" spans="1:23" ht="15" customHeight="1">
      <c r="B15" s="61" t="s">
        <v>14</v>
      </c>
      <c r="C15" s="238" t="s">
        <v>752</v>
      </c>
      <c r="D15" s="238"/>
      <c r="E15" s="238"/>
      <c r="F15" s="238"/>
      <c r="G15" s="238"/>
      <c r="H15" s="238"/>
      <c r="I15" s="238"/>
      <c r="J15" s="238"/>
      <c r="K15" s="238"/>
      <c r="L15" s="238"/>
      <c r="M15" s="238"/>
      <c r="N15" s="238"/>
      <c r="O15" s="238"/>
      <c r="P15" s="238"/>
      <c r="Q15" s="238"/>
    </row>
    <row r="16" spans="1:23">
      <c r="B16" s="61"/>
      <c r="C16" s="238"/>
      <c r="D16" s="238"/>
      <c r="E16" s="238"/>
      <c r="F16" s="238"/>
      <c r="G16" s="238"/>
      <c r="H16" s="238"/>
      <c r="I16" s="238"/>
      <c r="J16" s="238"/>
      <c r="K16" s="238"/>
      <c r="L16" s="238"/>
      <c r="M16" s="238"/>
      <c r="N16" s="238"/>
      <c r="O16" s="238"/>
      <c r="P16" s="238"/>
      <c r="Q16" s="238"/>
    </row>
    <row r="17" spans="2:23">
      <c r="B17" s="61"/>
      <c r="C17" s="238"/>
      <c r="D17" s="238"/>
      <c r="E17" s="238"/>
      <c r="F17" s="238"/>
      <c r="G17" s="238"/>
      <c r="H17" s="238"/>
      <c r="I17" s="238"/>
      <c r="J17" s="238"/>
      <c r="K17" s="238"/>
      <c r="L17" s="238"/>
      <c r="M17" s="238"/>
      <c r="N17" s="238"/>
      <c r="O17" s="238"/>
      <c r="P17" s="238"/>
      <c r="Q17" s="238"/>
    </row>
    <row r="18" spans="2:23">
      <c r="B18" s="61"/>
      <c r="C18" s="238"/>
      <c r="D18" s="238"/>
      <c r="E18" s="238"/>
      <c r="F18" s="238"/>
      <c r="G18" s="238"/>
      <c r="H18" s="238"/>
      <c r="I18" s="238"/>
      <c r="J18" s="238"/>
      <c r="K18" s="238"/>
      <c r="L18" s="238"/>
      <c r="M18" s="238"/>
      <c r="N18" s="238"/>
      <c r="O18" s="238"/>
      <c r="P18" s="238"/>
      <c r="Q18" s="238"/>
    </row>
    <row r="19" spans="2:23">
      <c r="B19" s="61"/>
      <c r="C19" s="238"/>
      <c r="D19" s="238"/>
      <c r="E19" s="238"/>
      <c r="F19" s="238"/>
      <c r="G19" s="238"/>
      <c r="H19" s="238"/>
      <c r="I19" s="238"/>
      <c r="J19" s="238"/>
      <c r="K19" s="238"/>
      <c r="L19" s="238"/>
      <c r="M19" s="238"/>
      <c r="N19" s="238"/>
      <c r="O19" s="238"/>
      <c r="P19" s="238"/>
      <c r="Q19" s="238"/>
    </row>
    <row r="20" spans="2:23">
      <c r="B20" s="61"/>
      <c r="C20" s="238"/>
      <c r="D20" s="238"/>
      <c r="E20" s="238"/>
      <c r="F20" s="238"/>
      <c r="G20" s="238"/>
      <c r="H20" s="238"/>
      <c r="I20" s="238"/>
      <c r="J20" s="238"/>
      <c r="K20" s="238"/>
      <c r="L20" s="238"/>
      <c r="M20" s="238"/>
      <c r="N20" s="238"/>
      <c r="O20" s="238"/>
      <c r="P20" s="238"/>
      <c r="Q20" s="238"/>
    </row>
    <row r="21" spans="2:23">
      <c r="B21" s="61"/>
      <c r="C21" s="238"/>
      <c r="D21" s="238"/>
      <c r="E21" s="238"/>
      <c r="F21" s="238"/>
      <c r="G21" s="238"/>
      <c r="H21" s="238"/>
      <c r="I21" s="238"/>
      <c r="J21" s="238"/>
      <c r="K21" s="238"/>
      <c r="L21" s="238"/>
      <c r="M21" s="238"/>
      <c r="N21" s="238"/>
      <c r="O21" s="238"/>
      <c r="P21" s="238"/>
      <c r="Q21" s="238"/>
    </row>
    <row r="22" spans="2:23">
      <c r="B22" s="61"/>
      <c r="C22" s="238"/>
      <c r="D22" s="238"/>
      <c r="E22" s="238"/>
      <c r="F22" s="238"/>
      <c r="G22" s="238"/>
      <c r="H22" s="238"/>
      <c r="I22" s="238"/>
      <c r="J22" s="238"/>
      <c r="K22" s="238"/>
      <c r="L22" s="238"/>
      <c r="M22" s="238"/>
      <c r="N22" s="238"/>
      <c r="O22" s="238"/>
      <c r="P22" s="238"/>
      <c r="Q22" s="238"/>
    </row>
    <row r="23" spans="2:23" ht="15" customHeight="1">
      <c r="B23" s="61"/>
      <c r="C23" s="87"/>
      <c r="D23" s="87"/>
      <c r="E23" s="87"/>
      <c r="F23" s="87"/>
      <c r="G23" s="87"/>
      <c r="H23" s="87"/>
      <c r="I23" s="87"/>
      <c r="J23" s="87"/>
      <c r="K23" s="87"/>
      <c r="L23" s="87"/>
      <c r="M23" s="87"/>
      <c r="N23" s="87"/>
      <c r="O23" s="87"/>
      <c r="P23" s="87"/>
      <c r="Q23" s="87"/>
    </row>
    <row r="24" spans="2:23" ht="15" customHeight="1">
      <c r="B24" s="91" t="s">
        <v>44</v>
      </c>
      <c r="C24" s="92"/>
      <c r="D24" s="92"/>
      <c r="E24" s="92"/>
      <c r="F24" s="92"/>
      <c r="G24" s="92"/>
      <c r="H24" s="92"/>
      <c r="I24" s="92"/>
      <c r="J24" s="92"/>
      <c r="K24" s="92"/>
      <c r="L24" s="92"/>
      <c r="M24" s="260"/>
      <c r="N24" s="261"/>
      <c r="O24" s="262"/>
      <c r="P24" s="93" t="s">
        <v>45</v>
      </c>
      <c r="S24" s="268" t="str">
        <f>IF(V24="NG","総発電容量を入力してください/",IF(W24="NG","総発電容量が事業場の合計より小さくなっています。容量を確認してください/",""))</f>
        <v>総発電容量を入力してください/</v>
      </c>
      <c r="V24" s="34" t="str">
        <f>IF(M24="","NG","OK")</f>
        <v>NG</v>
      </c>
      <c r="W24" s="35" t="str">
        <f>IF(M24&lt;SUM(M30,M43,M55),"NG","OK")</f>
        <v>OK</v>
      </c>
    </row>
    <row r="25" spans="2:23">
      <c r="B25" s="91" t="s">
        <v>499</v>
      </c>
      <c r="C25" s="92"/>
      <c r="D25" s="92"/>
      <c r="E25" s="92"/>
      <c r="F25" s="92"/>
      <c r="G25" s="92"/>
      <c r="H25" s="92"/>
      <c r="I25" s="92"/>
      <c r="J25" s="92"/>
      <c r="K25" s="92"/>
      <c r="L25" s="92"/>
      <c r="M25" s="260"/>
      <c r="N25" s="261"/>
      <c r="O25" s="262"/>
      <c r="P25" s="94" t="s">
        <v>51</v>
      </c>
      <c r="S25" s="268"/>
      <c r="V25" s="34" t="str">
        <f>IF(M25="","NG","OK")</f>
        <v>NG</v>
      </c>
      <c r="W25" s="35" t="str">
        <f>IF(M25&lt;SUM(M31,M44,M56),"NG","OK")</f>
        <v>OK</v>
      </c>
    </row>
    <row r="26" spans="2:23" ht="15" customHeight="1">
      <c r="S26" s="268" t="str">
        <f>IF(V25="NG","総導入枚数を入力してください/",IF(W25="NG","総導入枚数が事業場の合計より小さくなっています。枚数を確認してください/",""))</f>
        <v>総導入枚数を入力してください/</v>
      </c>
    </row>
    <row r="27" spans="2:23" ht="15" customHeight="1">
      <c r="B27" s="63" t="s">
        <v>46</v>
      </c>
      <c r="S27" s="268"/>
    </row>
    <row r="28" spans="2:23" ht="15" customHeight="1">
      <c r="B28" s="80" t="s">
        <v>476</v>
      </c>
      <c r="C28" s="69"/>
      <c r="D28" s="69"/>
      <c r="E28" s="69"/>
      <c r="F28" s="69"/>
      <c r="G28" s="69"/>
      <c r="H28" s="69"/>
      <c r="I28" s="69"/>
      <c r="J28" s="69"/>
      <c r="K28" s="69"/>
      <c r="L28" s="69"/>
      <c r="M28" s="266"/>
      <c r="N28" s="266"/>
      <c r="O28" s="266"/>
      <c r="P28" s="95"/>
      <c r="S28" s="84" t="str">
        <f>IF(V28="NG","事業場の都道府県を入力してください/","")</f>
        <v>事業場の都道府県を入力してください/</v>
      </c>
      <c r="V28" s="34" t="str">
        <f>IF(M28="","NG","OK")</f>
        <v>NG</v>
      </c>
    </row>
    <row r="29" spans="2:23" ht="15" customHeight="1">
      <c r="B29" s="80" t="s">
        <v>666</v>
      </c>
      <c r="C29" s="69"/>
      <c r="D29" s="69"/>
      <c r="E29" s="69"/>
      <c r="F29" s="69"/>
      <c r="G29" s="69"/>
      <c r="H29" s="69"/>
      <c r="I29" s="69"/>
      <c r="J29" s="69"/>
      <c r="K29" s="69"/>
      <c r="L29" s="69"/>
      <c r="M29" s="270"/>
      <c r="N29" s="271"/>
      <c r="O29" s="272"/>
      <c r="P29" s="95"/>
      <c r="S29" s="84" t="str">
        <f>IF(V29="NG","事業場の設備IDを入力してください/","")</f>
        <v>事業場の設備IDを入力してください/</v>
      </c>
      <c r="V29" s="34" t="str">
        <f>IF(M29="","NG","OK")</f>
        <v>NG</v>
      </c>
    </row>
    <row r="30" spans="2:23" ht="15" customHeight="1">
      <c r="B30" s="80" t="s">
        <v>48</v>
      </c>
      <c r="C30" s="69"/>
      <c r="D30" s="69"/>
      <c r="E30" s="69"/>
      <c r="F30" s="69"/>
      <c r="G30" s="69"/>
      <c r="H30" s="69"/>
      <c r="I30" s="69"/>
      <c r="J30" s="69"/>
      <c r="K30" s="69"/>
      <c r="L30" s="69"/>
      <c r="M30" s="260"/>
      <c r="N30" s="261"/>
      <c r="O30" s="262"/>
      <c r="P30" s="94" t="s">
        <v>45</v>
      </c>
      <c r="S30" s="84" t="str">
        <f>IF(V30="NG","設備容量を入力してください/","")</f>
        <v>設備容量を入力してください/</v>
      </c>
      <c r="V30" s="34" t="str">
        <f>IF(M30="","NG","OK")</f>
        <v>NG</v>
      </c>
      <c r="W30" s="35"/>
    </row>
    <row r="31" spans="2:23" ht="15" customHeight="1">
      <c r="B31" s="80" t="s">
        <v>49</v>
      </c>
      <c r="C31" s="69"/>
      <c r="D31" s="69"/>
      <c r="E31" s="69"/>
      <c r="F31" s="69"/>
      <c r="G31" s="69"/>
      <c r="H31" s="69"/>
      <c r="I31" s="69"/>
      <c r="J31" s="69"/>
      <c r="K31" s="69"/>
      <c r="L31" s="69"/>
      <c r="M31" s="260"/>
      <c r="N31" s="261"/>
      <c r="O31" s="262"/>
      <c r="P31" s="94" t="s">
        <v>51</v>
      </c>
      <c r="S31" s="84" t="str">
        <f>IF(V31="NG","導入枚数を入力してください/","")</f>
        <v>導入枚数を入力してください/</v>
      </c>
      <c r="V31" s="34" t="str">
        <f>IF(M31="","NG","OK")</f>
        <v>NG</v>
      </c>
      <c r="W31" s="35"/>
    </row>
    <row r="32" spans="2:23" ht="15" customHeight="1">
      <c r="B32" s="80" t="s">
        <v>50</v>
      </c>
      <c r="C32" s="69"/>
      <c r="D32" s="69"/>
      <c r="E32" s="69"/>
      <c r="F32" s="69"/>
      <c r="G32" s="69"/>
      <c r="H32" s="69"/>
      <c r="I32" s="69"/>
      <c r="J32" s="69"/>
      <c r="K32" s="69"/>
      <c r="L32" s="69"/>
      <c r="M32" s="260"/>
      <c r="N32" s="261"/>
      <c r="O32" s="262"/>
      <c r="P32" s="94" t="s">
        <v>45</v>
      </c>
      <c r="S32" s="84" t="str">
        <f>IF(V32="NG","FIT制度に基づく認定を受けた設備容量を入力してください/","")</f>
        <v>FIT制度に基づく認定を受けた設備容量を入力してください/</v>
      </c>
      <c r="V32" s="34" t="str">
        <f>IF(M32="","NG","OK")</f>
        <v>NG</v>
      </c>
      <c r="W32" s="35"/>
    </row>
    <row r="33" spans="2:23" ht="15" customHeight="1">
      <c r="B33" s="96" t="s">
        <v>47</v>
      </c>
      <c r="C33" s="74"/>
      <c r="G33" s="74" t="s">
        <v>7</v>
      </c>
      <c r="H33" s="115"/>
      <c r="I33" s="97" t="s">
        <v>89</v>
      </c>
      <c r="J33" s="69" t="s">
        <v>52</v>
      </c>
      <c r="K33" s="69"/>
      <c r="L33" s="69"/>
      <c r="M33" s="69"/>
      <c r="N33" s="69"/>
      <c r="O33" s="69"/>
      <c r="P33" s="71"/>
      <c r="S33" s="84" t="str">
        <f>IF(V33="NG","いずれか一つを選択してください/","")</f>
        <v>いずれか一つを選択してください/</v>
      </c>
      <c r="V33" s="34" t="str">
        <f>IF(H33="","NG","OK")</f>
        <v>NG</v>
      </c>
      <c r="W33" s="35"/>
    </row>
    <row r="34" spans="2:23" ht="15" customHeight="1">
      <c r="B34" s="98" t="s">
        <v>376</v>
      </c>
      <c r="I34" s="97" t="s">
        <v>9</v>
      </c>
      <c r="J34" s="69" t="s">
        <v>53</v>
      </c>
      <c r="K34" s="69"/>
      <c r="L34" s="69"/>
      <c r="M34" s="69"/>
      <c r="N34" s="69"/>
      <c r="O34" s="69"/>
      <c r="P34" s="71"/>
      <c r="U34" s="37"/>
      <c r="V34" s="35"/>
      <c r="W34" s="35"/>
    </row>
    <row r="35" spans="2:23" ht="15" customHeight="1">
      <c r="B35" s="76"/>
      <c r="C35" s="99"/>
      <c r="D35" s="99"/>
      <c r="I35" s="97" t="s">
        <v>10</v>
      </c>
      <c r="J35" s="69" t="s">
        <v>54</v>
      </c>
      <c r="K35" s="69"/>
      <c r="L35" s="69"/>
      <c r="M35" s="69"/>
      <c r="N35" s="69"/>
      <c r="O35" s="69"/>
      <c r="P35" s="71"/>
      <c r="U35" s="37"/>
      <c r="V35" s="35"/>
      <c r="W35" s="35"/>
    </row>
    <row r="36" spans="2:23" ht="30" customHeight="1">
      <c r="B36" s="263" t="s">
        <v>386</v>
      </c>
      <c r="C36" s="264"/>
      <c r="D36" s="264"/>
      <c r="E36" s="264"/>
      <c r="F36" s="264"/>
      <c r="G36" s="264"/>
      <c r="H36" s="264"/>
      <c r="I36" s="264"/>
      <c r="J36" s="264"/>
      <c r="K36" s="264"/>
      <c r="L36" s="264"/>
      <c r="M36" s="244"/>
      <c r="N36" s="245"/>
      <c r="O36" s="246"/>
      <c r="P36" s="100" t="s">
        <v>39</v>
      </c>
      <c r="S36" s="84" t="str">
        <f>IF(V36="NG","即排出割合を入力してください/","")</f>
        <v>即排出割合を入力してください/</v>
      </c>
      <c r="V36" s="34" t="str">
        <f>IF(M36="","NG","OK")</f>
        <v>NG</v>
      </c>
      <c r="W36" s="35"/>
    </row>
    <row r="37" spans="2:23" ht="15" customHeight="1">
      <c r="B37" s="76" t="s">
        <v>55</v>
      </c>
      <c r="C37" s="99"/>
      <c r="D37" s="99"/>
      <c r="E37" s="99"/>
      <c r="F37" s="99"/>
      <c r="G37" s="99"/>
      <c r="H37" s="99"/>
      <c r="I37" s="99"/>
      <c r="J37" s="99"/>
      <c r="K37" s="99"/>
      <c r="L37" s="101" t="s">
        <v>247</v>
      </c>
      <c r="M37" s="116"/>
      <c r="N37" s="102" t="s">
        <v>27</v>
      </c>
      <c r="O37" s="117"/>
      <c r="P37" s="103" t="s">
        <v>56</v>
      </c>
      <c r="S37" s="84" t="str">
        <f>IF(V37="NG","設置時期は「年」と「月」の両方を入力してください/","")</f>
        <v>設置時期は「年」と「月」の両方を入力してください/</v>
      </c>
      <c r="V37" s="34" t="str">
        <f>IF(OR(M37="",O37=""),"NG","OK")</f>
        <v>NG</v>
      </c>
      <c r="W37" s="35"/>
    </row>
    <row r="38" spans="2:23" ht="15" customHeight="1">
      <c r="B38" s="63" t="s">
        <v>668</v>
      </c>
      <c r="L38" s="104"/>
      <c r="M38" s="105"/>
      <c r="N38" s="106"/>
      <c r="O38" s="105"/>
      <c r="P38" s="106"/>
      <c r="W38" s="35"/>
    </row>
    <row r="39" spans="2:23" ht="15" customHeight="1">
      <c r="C39" s="107" t="s">
        <v>667</v>
      </c>
      <c r="S39" s="84" t="str">
        <f>IF(V39="NG","設置時期は2026年3月以前でご回答ください/","")</f>
        <v/>
      </c>
      <c r="U39" s="37"/>
      <c r="V39" s="35" t="str">
        <f>IF(AND(M37&gt;=2026,O37&gt;=4),"NG","OK")</f>
        <v>OK</v>
      </c>
      <c r="W39" s="35"/>
    </row>
    <row r="40" spans="2:23" ht="30" customHeight="1">
      <c r="B40" s="56" t="s">
        <v>57</v>
      </c>
      <c r="S40" s="108" t="str">
        <f>IF(V40="NG","設備容量が一番目に多い事業場より、総発電容量の方が大きくなっています。二番目に多い事業場も入力してください。/","")</f>
        <v/>
      </c>
      <c r="V40" s="34" t="str">
        <f>IF(AND(M43="",M30&lt;&gt;"",M24&gt;M30),"NG","OK")</f>
        <v>OK</v>
      </c>
      <c r="W40" s="35"/>
    </row>
    <row r="41" spans="2:23" ht="30" customHeight="1">
      <c r="B41" s="80" t="s">
        <v>476</v>
      </c>
      <c r="C41" s="69"/>
      <c r="D41" s="69"/>
      <c r="E41" s="69"/>
      <c r="F41" s="69"/>
      <c r="G41" s="69"/>
      <c r="H41" s="69"/>
      <c r="I41" s="69"/>
      <c r="J41" s="69"/>
      <c r="K41" s="69"/>
      <c r="L41" s="69"/>
      <c r="M41" s="266"/>
      <c r="N41" s="266"/>
      <c r="O41" s="266"/>
      <c r="P41" s="95"/>
      <c r="S41" s="84" t="str">
        <f>IF(V41="NG","事業場の都道府県を入力してください/","")</f>
        <v/>
      </c>
      <c r="V41" s="34" t="str">
        <f>IF(AND($M$43&lt;&gt;"",M41=""),"NG","OK")</f>
        <v>OK</v>
      </c>
    </row>
    <row r="42" spans="2:23" ht="30" customHeight="1">
      <c r="B42" s="80" t="s">
        <v>670</v>
      </c>
      <c r="C42" s="69"/>
      <c r="D42" s="69"/>
      <c r="E42" s="69"/>
      <c r="F42" s="69"/>
      <c r="G42" s="69"/>
      <c r="H42" s="69"/>
      <c r="I42" s="69"/>
      <c r="J42" s="69"/>
      <c r="K42" s="69"/>
      <c r="L42" s="69"/>
      <c r="M42" s="270"/>
      <c r="N42" s="271"/>
      <c r="O42" s="272"/>
      <c r="P42" s="95"/>
      <c r="S42" s="84" t="str">
        <f>IF(V42="NG","事業場の設備IDを入力してください/","")</f>
        <v/>
      </c>
      <c r="V42" s="34" t="str">
        <f>IF(AND($M$43&lt;&gt;"",M42=""),"NG","OK")</f>
        <v>OK</v>
      </c>
    </row>
    <row r="43" spans="2:23" ht="30" customHeight="1">
      <c r="B43" s="80" t="s">
        <v>48</v>
      </c>
      <c r="C43" s="69"/>
      <c r="D43" s="69"/>
      <c r="E43" s="69"/>
      <c r="F43" s="69"/>
      <c r="G43" s="69"/>
      <c r="H43" s="69"/>
      <c r="I43" s="69"/>
      <c r="J43" s="69"/>
      <c r="K43" s="69"/>
      <c r="L43" s="69"/>
      <c r="M43" s="244"/>
      <c r="N43" s="245"/>
      <c r="O43" s="246"/>
      <c r="P43" s="94" t="s">
        <v>45</v>
      </c>
      <c r="S43" s="108" t="str">
        <f>IF(V43="NG","設備容量が一番目に多い事業場より、二番目に多い事業場の方が大きくなっています。容量を確認してください。/","")</f>
        <v/>
      </c>
      <c r="V43" s="34" t="str">
        <f>IF(M43&gt;M30,"NG","OK")</f>
        <v>OK</v>
      </c>
      <c r="W43" s="35"/>
    </row>
    <row r="44" spans="2:23" ht="15" customHeight="1">
      <c r="B44" s="80" t="s">
        <v>49</v>
      </c>
      <c r="C44" s="69"/>
      <c r="D44" s="69"/>
      <c r="E44" s="69"/>
      <c r="F44" s="69"/>
      <c r="G44" s="69"/>
      <c r="H44" s="69"/>
      <c r="I44" s="69"/>
      <c r="J44" s="69"/>
      <c r="K44" s="69"/>
      <c r="L44" s="69"/>
      <c r="M44" s="260"/>
      <c r="N44" s="261"/>
      <c r="O44" s="262"/>
      <c r="P44" s="94" t="s">
        <v>51</v>
      </c>
      <c r="S44" s="84" t="str">
        <f>IF(V44="NG","導入枚数を入力してください/","")</f>
        <v/>
      </c>
      <c r="V44" s="34" t="str">
        <f>IF(AND($M$43&lt;&gt;"",M44=""),"NG","OK")</f>
        <v>OK</v>
      </c>
    </row>
    <row r="45" spans="2:23" ht="15" customHeight="1">
      <c r="B45" s="80" t="s">
        <v>50</v>
      </c>
      <c r="C45" s="69"/>
      <c r="D45" s="69"/>
      <c r="E45" s="69"/>
      <c r="F45" s="69"/>
      <c r="G45" s="69"/>
      <c r="H45" s="69"/>
      <c r="I45" s="69"/>
      <c r="J45" s="69"/>
      <c r="K45" s="69"/>
      <c r="L45" s="69"/>
      <c r="M45" s="260"/>
      <c r="N45" s="261"/>
      <c r="O45" s="262"/>
      <c r="P45" s="94" t="s">
        <v>45</v>
      </c>
      <c r="S45" s="84" t="str">
        <f>IF(V45="NG","FIT制度に基づく認定を受けた設備容量を入力してください/","")</f>
        <v/>
      </c>
      <c r="V45" s="34" t="str">
        <f>IF(AND($M$43&lt;&gt;"",M45=""),"NG","OK")</f>
        <v>OK</v>
      </c>
    </row>
    <row r="46" spans="2:23" ht="15" customHeight="1">
      <c r="B46" s="96" t="s">
        <v>47</v>
      </c>
      <c r="C46" s="74"/>
      <c r="G46" s="74" t="s">
        <v>7</v>
      </c>
      <c r="H46" s="115"/>
      <c r="I46" s="97" t="s">
        <v>89</v>
      </c>
      <c r="J46" s="69" t="s">
        <v>52</v>
      </c>
      <c r="K46" s="69"/>
      <c r="L46" s="69"/>
      <c r="M46" s="69"/>
      <c r="N46" s="69"/>
      <c r="O46" s="69"/>
      <c r="P46" s="71"/>
      <c r="S46" s="84" t="str">
        <f>IF(V46="NG","いずれか一つを選択してください/","")</f>
        <v/>
      </c>
      <c r="V46" s="34" t="str">
        <f>IF(AND($M$43&lt;&gt;"",H46=""),"NG","OK")</f>
        <v>OK</v>
      </c>
      <c r="W46" s="35"/>
    </row>
    <row r="47" spans="2:23" ht="15" customHeight="1">
      <c r="B47" s="98" t="s">
        <v>376</v>
      </c>
      <c r="I47" s="97" t="s">
        <v>9</v>
      </c>
      <c r="J47" s="69" t="s">
        <v>53</v>
      </c>
      <c r="K47" s="69"/>
      <c r="L47" s="69"/>
      <c r="M47" s="69"/>
      <c r="N47" s="69"/>
      <c r="O47" s="69"/>
      <c r="P47" s="71"/>
      <c r="U47" s="37"/>
      <c r="V47" s="35"/>
      <c r="W47" s="35"/>
    </row>
    <row r="48" spans="2:23" ht="15" customHeight="1">
      <c r="B48" s="76"/>
      <c r="C48" s="99"/>
      <c r="G48" s="99"/>
      <c r="I48" s="97" t="s">
        <v>10</v>
      </c>
      <c r="J48" s="69" t="s">
        <v>54</v>
      </c>
      <c r="K48" s="69"/>
      <c r="L48" s="69"/>
      <c r="M48" s="69"/>
      <c r="N48" s="69"/>
      <c r="O48" s="69"/>
      <c r="P48" s="71"/>
      <c r="U48" s="37"/>
      <c r="V48" s="35"/>
      <c r="W48" s="35"/>
    </row>
    <row r="49" spans="2:23" ht="30" customHeight="1">
      <c r="B49" s="263" t="s">
        <v>386</v>
      </c>
      <c r="C49" s="264"/>
      <c r="D49" s="264"/>
      <c r="E49" s="264"/>
      <c r="F49" s="264"/>
      <c r="G49" s="264"/>
      <c r="H49" s="264"/>
      <c r="I49" s="264"/>
      <c r="J49" s="264"/>
      <c r="K49" s="264"/>
      <c r="L49" s="264"/>
      <c r="M49" s="244"/>
      <c r="N49" s="245"/>
      <c r="O49" s="246"/>
      <c r="P49" s="100" t="s">
        <v>39</v>
      </c>
      <c r="S49" s="84" t="str">
        <f>IF(V49="NG","即排出割合を入力してください/","")</f>
        <v/>
      </c>
      <c r="V49" s="34" t="str">
        <f>IF(AND($M$43&lt;&gt;"",M49=""),"NG","OK")</f>
        <v>OK</v>
      </c>
      <c r="W49" s="35"/>
    </row>
    <row r="50" spans="2:23" ht="15" customHeight="1">
      <c r="B50" s="76" t="s">
        <v>55</v>
      </c>
      <c r="C50" s="99"/>
      <c r="D50" s="99"/>
      <c r="E50" s="99"/>
      <c r="F50" s="99"/>
      <c r="G50" s="99"/>
      <c r="H50" s="99"/>
      <c r="I50" s="99"/>
      <c r="J50" s="99"/>
      <c r="K50" s="99"/>
      <c r="L50" s="101" t="s">
        <v>247</v>
      </c>
      <c r="M50" s="116"/>
      <c r="N50" s="102" t="s">
        <v>27</v>
      </c>
      <c r="O50" s="117"/>
      <c r="P50" s="103" t="s">
        <v>56</v>
      </c>
      <c r="S50" s="84" t="str">
        <f>IF(V50="NG","設置時期は「年」と「月」の両方を入力してください/","")</f>
        <v/>
      </c>
      <c r="V50" s="34" t="str">
        <f>IF(AND($M$43&lt;&gt;"",OR(M50="",O50="")),"NG","OK")</f>
        <v>OK</v>
      </c>
      <c r="W50" s="35"/>
    </row>
    <row r="51" spans="2:23" ht="15" customHeight="1">
      <c r="S51" s="84" t="str">
        <f>IF(V51="NG","設置時期は2026年3月以前でご回答ください/","")</f>
        <v/>
      </c>
      <c r="U51" s="37"/>
      <c r="V51" s="35" t="str">
        <f>IF(AND(M43&lt;&gt;"",M50&gt;=2026,O50&gt;=4),"NG","OK")</f>
        <v>OK</v>
      </c>
      <c r="W51" s="35"/>
    </row>
    <row r="52" spans="2:23">
      <c r="B52" s="56" t="s">
        <v>58</v>
      </c>
      <c r="S52" s="108" t="str">
        <f>IF(V52="NG","設備容量が一番目・二番目に多い事業場の合計より、総発電容量の方が大きくなっています。三番目に多い事業場も入力してください。/","")</f>
        <v/>
      </c>
      <c r="V52" s="34" t="str">
        <f>IF(AND(M55="",M30&lt;&gt;"",M43&lt;&gt;"",M24&gt;(M30+M43)),"NG","OK")</f>
        <v>OK</v>
      </c>
      <c r="W52" s="35"/>
    </row>
    <row r="53" spans="2:23">
      <c r="B53" s="80" t="s">
        <v>476</v>
      </c>
      <c r="C53" s="69"/>
      <c r="D53" s="69"/>
      <c r="E53" s="69"/>
      <c r="F53" s="69"/>
      <c r="G53" s="69"/>
      <c r="H53" s="69"/>
      <c r="I53" s="69"/>
      <c r="J53" s="69"/>
      <c r="K53" s="69"/>
      <c r="L53" s="69"/>
      <c r="M53" s="266"/>
      <c r="N53" s="266"/>
      <c r="O53" s="266"/>
      <c r="P53" s="95"/>
      <c r="S53" s="84" t="str">
        <f>IF(V53="NG","事業場の都道府県を入力してください/","")</f>
        <v/>
      </c>
      <c r="V53" s="34" t="str">
        <f>IF(AND($M$43&lt;&gt;"",M53=""),"NG","OK")</f>
        <v>OK</v>
      </c>
    </row>
    <row r="54" spans="2:23">
      <c r="B54" s="80" t="s">
        <v>670</v>
      </c>
      <c r="C54" s="69"/>
      <c r="D54" s="69"/>
      <c r="E54" s="69"/>
      <c r="F54" s="69"/>
      <c r="G54" s="69"/>
      <c r="H54" s="69"/>
      <c r="I54" s="69"/>
      <c r="J54" s="69"/>
      <c r="K54" s="69"/>
      <c r="L54" s="69"/>
      <c r="M54" s="270"/>
      <c r="N54" s="271"/>
      <c r="O54" s="272"/>
      <c r="P54" s="95"/>
      <c r="S54" s="84" t="str">
        <f>IF(V54="NG","事業場の設備IDを入力してください/","")</f>
        <v/>
      </c>
      <c r="V54" s="34" t="str">
        <f>IF(AND($M$43&lt;&gt;"",M54=""),"NG","OK")</f>
        <v>OK</v>
      </c>
    </row>
    <row r="55" spans="2:23" ht="30" customHeight="1">
      <c r="B55" s="80" t="s">
        <v>48</v>
      </c>
      <c r="C55" s="69"/>
      <c r="D55" s="69"/>
      <c r="E55" s="69"/>
      <c r="F55" s="69"/>
      <c r="G55" s="69"/>
      <c r="H55" s="69"/>
      <c r="I55" s="69"/>
      <c r="J55" s="69"/>
      <c r="K55" s="69"/>
      <c r="L55" s="69"/>
      <c r="M55" s="244"/>
      <c r="N55" s="245"/>
      <c r="O55" s="246"/>
      <c r="P55" s="94" t="s">
        <v>45</v>
      </c>
      <c r="S55" s="108" t="str">
        <f>IF(V55="NG","設備容量が一・二番目に多い事業場より、三番目に多い事業場の方が大きくなっています。容量を確認してください。/","")</f>
        <v/>
      </c>
      <c r="V55" s="34" t="str">
        <f>IF(OR(M55&gt;M30,M55&gt;M43),"NG","OK")</f>
        <v>OK</v>
      </c>
      <c r="W55" s="35"/>
    </row>
    <row r="56" spans="2:23" ht="15" customHeight="1">
      <c r="B56" s="80" t="s">
        <v>49</v>
      </c>
      <c r="C56" s="69"/>
      <c r="D56" s="69"/>
      <c r="E56" s="69"/>
      <c r="F56" s="69"/>
      <c r="G56" s="69"/>
      <c r="H56" s="69"/>
      <c r="I56" s="69"/>
      <c r="J56" s="69"/>
      <c r="K56" s="69"/>
      <c r="L56" s="69"/>
      <c r="M56" s="260"/>
      <c r="N56" s="261"/>
      <c r="O56" s="262"/>
      <c r="P56" s="94" t="s">
        <v>51</v>
      </c>
      <c r="S56" s="84" t="str">
        <f>IF(V56="NG","導入枚数を入力してください/","")</f>
        <v/>
      </c>
      <c r="V56" s="34" t="str">
        <f>IF(AND($M$55&lt;&gt;"",M56=""),"NG","OK")</f>
        <v>OK</v>
      </c>
      <c r="W56" s="35"/>
    </row>
    <row r="57" spans="2:23" ht="15" customHeight="1">
      <c r="B57" s="80" t="s">
        <v>50</v>
      </c>
      <c r="C57" s="69"/>
      <c r="D57" s="69"/>
      <c r="E57" s="69"/>
      <c r="F57" s="69"/>
      <c r="G57" s="69"/>
      <c r="H57" s="69"/>
      <c r="I57" s="69"/>
      <c r="J57" s="69"/>
      <c r="K57" s="69"/>
      <c r="L57" s="69"/>
      <c r="M57" s="260"/>
      <c r="N57" s="261"/>
      <c r="O57" s="262"/>
      <c r="P57" s="94" t="s">
        <v>45</v>
      </c>
      <c r="S57" s="84" t="str">
        <f>IF(V57="NG","FIT制度に基づく認定を受けた設備容量を入力してください/","")</f>
        <v/>
      </c>
      <c r="V57" s="34" t="str">
        <f>IF(AND($M$55&lt;&gt;"",M57=""),"NG","OK")</f>
        <v>OK</v>
      </c>
      <c r="W57" s="35"/>
    </row>
    <row r="58" spans="2:23" ht="15" customHeight="1">
      <c r="B58" s="96" t="s">
        <v>47</v>
      </c>
      <c r="C58" s="74"/>
      <c r="G58" s="74" t="s">
        <v>7</v>
      </c>
      <c r="H58" s="115"/>
      <c r="I58" s="97" t="s">
        <v>89</v>
      </c>
      <c r="J58" s="69" t="s">
        <v>52</v>
      </c>
      <c r="K58" s="69"/>
      <c r="L58" s="69"/>
      <c r="M58" s="69"/>
      <c r="N58" s="69"/>
      <c r="O58" s="69"/>
      <c r="P58" s="71"/>
      <c r="S58" s="84" t="str">
        <f>IF(V58="NG","いずれか一つを選択してください/","")</f>
        <v/>
      </c>
      <c r="V58" s="34" t="str">
        <f>IF(AND($M$55&lt;&gt;"",H58=""),"NG","OK")</f>
        <v>OK</v>
      </c>
      <c r="W58" s="35"/>
    </row>
    <row r="59" spans="2:23" ht="15" customHeight="1">
      <c r="B59" s="98" t="s">
        <v>376</v>
      </c>
      <c r="I59" s="97" t="s">
        <v>9</v>
      </c>
      <c r="J59" s="69" t="s">
        <v>53</v>
      </c>
      <c r="K59" s="69"/>
      <c r="L59" s="69"/>
      <c r="M59" s="69"/>
      <c r="N59" s="69"/>
      <c r="O59" s="69"/>
      <c r="P59" s="71"/>
      <c r="U59" s="37"/>
      <c r="V59" s="35"/>
      <c r="W59" s="35"/>
    </row>
    <row r="60" spans="2:23" ht="15" customHeight="1">
      <c r="B60" s="76"/>
      <c r="C60" s="99"/>
      <c r="G60" s="99"/>
      <c r="I60" s="97" t="s">
        <v>10</v>
      </c>
      <c r="J60" s="69" t="s">
        <v>54</v>
      </c>
      <c r="K60" s="69"/>
      <c r="L60" s="69"/>
      <c r="M60" s="69"/>
      <c r="N60" s="69"/>
      <c r="O60" s="69"/>
      <c r="P60" s="71"/>
      <c r="U60" s="37"/>
      <c r="V60" s="35"/>
      <c r="W60" s="35"/>
    </row>
    <row r="61" spans="2:23" ht="30" customHeight="1">
      <c r="B61" s="263" t="s">
        <v>386</v>
      </c>
      <c r="C61" s="264"/>
      <c r="D61" s="264"/>
      <c r="E61" s="264"/>
      <c r="F61" s="264"/>
      <c r="G61" s="264"/>
      <c r="H61" s="264"/>
      <c r="I61" s="264"/>
      <c r="J61" s="264"/>
      <c r="K61" s="264"/>
      <c r="L61" s="264"/>
      <c r="M61" s="244"/>
      <c r="N61" s="245"/>
      <c r="O61" s="246"/>
      <c r="P61" s="100" t="s">
        <v>39</v>
      </c>
      <c r="S61" s="84" t="str">
        <f>IF(V61="NG","即排出割合を入力してください/","")</f>
        <v/>
      </c>
      <c r="V61" s="34" t="str">
        <f>IF(AND($M$55&lt;&gt;"",M61=""),"NG","OK")</f>
        <v>OK</v>
      </c>
      <c r="W61" s="35"/>
    </row>
    <row r="62" spans="2:23" ht="15" customHeight="1">
      <c r="B62" s="76" t="s">
        <v>55</v>
      </c>
      <c r="C62" s="99"/>
      <c r="D62" s="99"/>
      <c r="E62" s="99"/>
      <c r="F62" s="99"/>
      <c r="G62" s="99"/>
      <c r="H62" s="99"/>
      <c r="I62" s="99"/>
      <c r="J62" s="99"/>
      <c r="K62" s="99"/>
      <c r="L62" s="101" t="s">
        <v>247</v>
      </c>
      <c r="M62" s="116"/>
      <c r="N62" s="102" t="s">
        <v>27</v>
      </c>
      <c r="O62" s="117"/>
      <c r="P62" s="103" t="s">
        <v>56</v>
      </c>
      <c r="S62" s="84" t="str">
        <f>IF(V62="NG","設置時期は「年」と「月」の両方を入力してください/","")</f>
        <v/>
      </c>
      <c r="V62" s="34" t="str">
        <f>IF(AND($M$55&lt;&gt;"",OR(M62="",O62="")),"NG","OK")</f>
        <v>OK</v>
      </c>
      <c r="W62" s="35"/>
    </row>
    <row r="63" spans="2:23" ht="15" customHeight="1">
      <c r="S63" s="84" t="str">
        <f>IF(V63="NG","設置時期は2026年3月以前でご回答ください/","")</f>
        <v/>
      </c>
      <c r="U63" s="37"/>
      <c r="V63" s="35" t="str">
        <f>IF(AND(M55&lt;&gt;"",M62&gt;=2026,O62&gt;=4),"NG","OK")</f>
        <v>OK</v>
      </c>
      <c r="W63" s="35"/>
    </row>
    <row r="64" spans="2:23" ht="15" customHeight="1">
      <c r="B64" s="61" t="s">
        <v>59</v>
      </c>
      <c r="C64" s="240" t="s">
        <v>398</v>
      </c>
      <c r="D64" s="240"/>
      <c r="E64" s="240"/>
      <c r="F64" s="240"/>
      <c r="G64" s="240"/>
      <c r="H64" s="240"/>
      <c r="I64" s="240"/>
      <c r="J64" s="240"/>
      <c r="K64" s="240"/>
      <c r="L64" s="240"/>
      <c r="M64" s="240"/>
      <c r="N64" s="240"/>
      <c r="O64" s="240"/>
      <c r="P64" s="240"/>
      <c r="Q64" s="240"/>
      <c r="W64" s="35"/>
    </row>
    <row r="65" spans="2:23" ht="15" customHeight="1">
      <c r="B65" s="61"/>
      <c r="C65" s="240"/>
      <c r="D65" s="240"/>
      <c r="E65" s="240"/>
      <c r="F65" s="240"/>
      <c r="G65" s="240"/>
      <c r="H65" s="240"/>
      <c r="I65" s="240"/>
      <c r="J65" s="240"/>
      <c r="K65" s="240"/>
      <c r="L65" s="240"/>
      <c r="M65" s="240"/>
      <c r="N65" s="240"/>
      <c r="O65" s="240"/>
      <c r="P65" s="240"/>
      <c r="Q65" s="240"/>
      <c r="U65" s="37"/>
      <c r="V65" s="35"/>
      <c r="W65" s="35"/>
    </row>
    <row r="66" spans="2:23" ht="15" customHeight="1">
      <c r="B66" s="61"/>
      <c r="C66" s="240"/>
      <c r="D66" s="240"/>
      <c r="E66" s="240"/>
      <c r="F66" s="240"/>
      <c r="G66" s="240"/>
      <c r="H66" s="240"/>
      <c r="I66" s="240"/>
      <c r="J66" s="240"/>
      <c r="K66" s="240"/>
      <c r="L66" s="240"/>
      <c r="M66" s="240"/>
      <c r="N66" s="240"/>
      <c r="O66" s="240"/>
      <c r="P66" s="240"/>
      <c r="Q66" s="240"/>
      <c r="T66" s="88"/>
      <c r="W66" s="35"/>
    </row>
    <row r="67" spans="2:23" ht="15" customHeight="1">
      <c r="C67" s="256" t="s">
        <v>399</v>
      </c>
      <c r="D67" s="257"/>
      <c r="E67" s="257"/>
      <c r="F67" s="257"/>
      <c r="G67" s="257"/>
      <c r="H67" s="257"/>
      <c r="I67" s="257"/>
      <c r="J67" s="257"/>
      <c r="K67" s="257"/>
      <c r="L67" s="257"/>
      <c r="M67" s="257"/>
      <c r="N67" s="257"/>
      <c r="O67" s="257"/>
      <c r="P67" s="257"/>
      <c r="Q67" s="257"/>
      <c r="U67" s="37"/>
      <c r="V67" s="35"/>
      <c r="W67" s="35"/>
    </row>
    <row r="68" spans="2:23" ht="15" customHeight="1">
      <c r="C68" s="256"/>
      <c r="D68" s="257"/>
      <c r="E68" s="257"/>
      <c r="F68" s="257"/>
      <c r="G68" s="257"/>
      <c r="H68" s="257"/>
      <c r="I68" s="257"/>
      <c r="J68" s="257"/>
      <c r="K68" s="257"/>
      <c r="L68" s="257"/>
      <c r="M68" s="257"/>
      <c r="N68" s="257"/>
      <c r="O68" s="257"/>
      <c r="P68" s="257"/>
      <c r="Q68" s="257"/>
      <c r="U68" s="37"/>
      <c r="V68" s="35"/>
      <c r="W68" s="35"/>
    </row>
    <row r="69" spans="2:23" ht="15" customHeight="1">
      <c r="C69" s="256"/>
      <c r="D69" s="257"/>
      <c r="E69" s="257"/>
      <c r="F69" s="257"/>
      <c r="G69" s="257"/>
      <c r="H69" s="257"/>
      <c r="I69" s="257"/>
      <c r="J69" s="257"/>
      <c r="K69" s="257"/>
      <c r="L69" s="257"/>
      <c r="M69" s="257"/>
      <c r="N69" s="257"/>
      <c r="O69" s="257"/>
      <c r="P69" s="257"/>
      <c r="Q69" s="257"/>
      <c r="U69" s="37"/>
      <c r="V69" s="35"/>
      <c r="W69" s="35"/>
    </row>
    <row r="70" spans="2:23" ht="15" customHeight="1">
      <c r="C70" s="256"/>
      <c r="D70" s="257"/>
      <c r="E70" s="257"/>
      <c r="F70" s="257"/>
      <c r="G70" s="257"/>
      <c r="H70" s="257"/>
      <c r="I70" s="257"/>
      <c r="J70" s="257"/>
      <c r="K70" s="257"/>
      <c r="L70" s="257"/>
      <c r="M70" s="257"/>
      <c r="N70" s="257"/>
      <c r="O70" s="257"/>
      <c r="P70" s="257"/>
      <c r="Q70" s="257"/>
    </row>
    <row r="71" spans="2:23" ht="15" customHeight="1">
      <c r="C71" s="257"/>
      <c r="D71" s="257"/>
      <c r="E71" s="257"/>
      <c r="F71" s="257"/>
      <c r="G71" s="257"/>
      <c r="H71" s="257"/>
      <c r="I71" s="257"/>
      <c r="J71" s="257"/>
      <c r="K71" s="257"/>
      <c r="L71" s="257"/>
      <c r="M71" s="257"/>
      <c r="N71" s="257"/>
      <c r="O71" s="257"/>
      <c r="P71" s="257"/>
      <c r="Q71" s="257"/>
      <c r="V71" s="35"/>
      <c r="W71" s="35"/>
    </row>
    <row r="72" spans="2:23" ht="15" customHeight="1">
      <c r="B72" s="247"/>
      <c r="C72" s="248"/>
      <c r="D72" s="248"/>
      <c r="E72" s="248"/>
      <c r="F72" s="248"/>
      <c r="G72" s="248"/>
      <c r="H72" s="248"/>
      <c r="I72" s="248"/>
      <c r="J72" s="248"/>
      <c r="K72" s="248"/>
      <c r="L72" s="248"/>
      <c r="M72" s="248"/>
      <c r="N72" s="248"/>
      <c r="O72" s="248"/>
      <c r="P72" s="249"/>
      <c r="Q72" s="66"/>
      <c r="S72" s="269" t="str">
        <f>IF(V72="NG","一番目に多い事業場について、解体・撤去するとした場合に結ぶことを想定している契約についてご記入ください/","")</f>
        <v>一番目に多い事業場について、解体・撤去するとした場合に結ぶことを想定している契約についてご記入ください/</v>
      </c>
      <c r="V72" s="34" t="str">
        <f>IF(B72="","NG","OK")</f>
        <v>NG</v>
      </c>
      <c r="W72" s="35"/>
    </row>
    <row r="73" spans="2:23" ht="15" customHeight="1">
      <c r="B73" s="250"/>
      <c r="C73" s="251"/>
      <c r="D73" s="251"/>
      <c r="E73" s="251"/>
      <c r="F73" s="251"/>
      <c r="G73" s="251"/>
      <c r="H73" s="251"/>
      <c r="I73" s="251"/>
      <c r="J73" s="251"/>
      <c r="K73" s="251"/>
      <c r="L73" s="251"/>
      <c r="M73" s="251"/>
      <c r="N73" s="251"/>
      <c r="O73" s="251"/>
      <c r="P73" s="252"/>
      <c r="Q73" s="66"/>
      <c r="S73" s="269"/>
      <c r="W73" s="35"/>
    </row>
    <row r="74" spans="2:23" ht="15" customHeight="1">
      <c r="B74" s="250"/>
      <c r="C74" s="251"/>
      <c r="D74" s="251"/>
      <c r="E74" s="251"/>
      <c r="F74" s="251"/>
      <c r="G74" s="251"/>
      <c r="H74" s="251"/>
      <c r="I74" s="251"/>
      <c r="J74" s="251"/>
      <c r="K74" s="251"/>
      <c r="L74" s="251"/>
      <c r="M74" s="251"/>
      <c r="N74" s="251"/>
      <c r="O74" s="251"/>
      <c r="P74" s="252"/>
      <c r="Q74" s="66"/>
      <c r="U74" s="37"/>
      <c r="W74" s="35"/>
    </row>
    <row r="75" spans="2:23" ht="15" customHeight="1">
      <c r="B75" s="253"/>
      <c r="C75" s="254"/>
      <c r="D75" s="254"/>
      <c r="E75" s="254"/>
      <c r="F75" s="254"/>
      <c r="G75" s="254"/>
      <c r="H75" s="254"/>
      <c r="I75" s="254"/>
      <c r="J75" s="254"/>
      <c r="K75" s="254"/>
      <c r="L75" s="254"/>
      <c r="M75" s="254"/>
      <c r="N75" s="254"/>
      <c r="O75" s="254"/>
      <c r="P75" s="255"/>
      <c r="Q75" s="66"/>
      <c r="W75" s="35"/>
    </row>
    <row r="76" spans="2:23" ht="15" customHeight="1">
      <c r="U76" s="37"/>
      <c r="V76" s="35"/>
      <c r="W76" s="35"/>
    </row>
    <row r="77" spans="2:23" ht="15" customHeight="1">
      <c r="B77" s="61" t="s">
        <v>60</v>
      </c>
      <c r="C77" s="240" t="s">
        <v>377</v>
      </c>
      <c r="D77" s="240"/>
      <c r="E77" s="240"/>
      <c r="F77" s="240"/>
      <c r="G77" s="240"/>
      <c r="H77" s="240"/>
      <c r="I77" s="240"/>
      <c r="J77" s="240"/>
      <c r="K77" s="240"/>
      <c r="L77" s="240"/>
      <c r="M77" s="240"/>
      <c r="N77" s="240"/>
      <c r="O77" s="240"/>
      <c r="P77" s="240"/>
      <c r="Q77" s="240"/>
      <c r="U77" s="37"/>
      <c r="W77" s="35"/>
    </row>
    <row r="78" spans="2:23" ht="15" customHeight="1">
      <c r="B78" s="61"/>
      <c r="C78" s="240"/>
      <c r="D78" s="240"/>
      <c r="E78" s="240"/>
      <c r="F78" s="240"/>
      <c r="G78" s="240"/>
      <c r="H78" s="240"/>
      <c r="I78" s="240"/>
      <c r="J78" s="240"/>
      <c r="K78" s="240"/>
      <c r="L78" s="240"/>
      <c r="M78" s="240"/>
      <c r="N78" s="240"/>
      <c r="O78" s="240"/>
      <c r="P78" s="240"/>
      <c r="Q78" s="240"/>
      <c r="W78" s="35"/>
    </row>
    <row r="79" spans="2:23" ht="15" customHeight="1">
      <c r="B79" s="65" t="s">
        <v>7</v>
      </c>
      <c r="C79" s="66"/>
      <c r="D79" s="66"/>
      <c r="E79" s="66"/>
      <c r="F79" s="66"/>
      <c r="G79" s="66"/>
      <c r="H79" s="66"/>
      <c r="I79" s="66"/>
      <c r="J79" s="66"/>
      <c r="K79" s="66"/>
      <c r="L79" s="66"/>
      <c r="M79" s="66"/>
      <c r="N79" s="66"/>
      <c r="O79" s="66"/>
      <c r="P79" s="66"/>
      <c r="Q79" s="66"/>
      <c r="S79" s="84" t="str">
        <f>IF(V79="NG","いずれか一つ以上選択してください/","")</f>
        <v>いずれか一つ以上選択してください/</v>
      </c>
      <c r="V79" s="34" t="str">
        <f>IF(COUNTIF(B80:B87,"○")=0,"NG","OK")</f>
        <v>NG</v>
      </c>
      <c r="W79" s="35"/>
    </row>
    <row r="80" spans="2:23" ht="15" customHeight="1">
      <c r="B80" s="4"/>
      <c r="C80" s="67" t="s">
        <v>8</v>
      </c>
      <c r="D80" s="69" t="s">
        <v>484</v>
      </c>
      <c r="E80" s="109"/>
      <c r="F80" s="109"/>
      <c r="G80" s="109"/>
      <c r="H80" s="109"/>
      <c r="I80" s="109"/>
      <c r="J80" s="109"/>
      <c r="K80" s="109"/>
      <c r="L80" s="109"/>
      <c r="M80" s="89"/>
      <c r="N80" s="89"/>
      <c r="O80" s="89"/>
      <c r="P80" s="90"/>
      <c r="Q80" s="66"/>
      <c r="U80" s="37"/>
      <c r="W80" s="35"/>
    </row>
    <row r="81" spans="2:23" ht="15" customHeight="1">
      <c r="B81" s="4"/>
      <c r="C81" s="67" t="s">
        <v>9</v>
      </c>
      <c r="D81" s="69" t="s">
        <v>61</v>
      </c>
      <c r="E81" s="109"/>
      <c r="F81" s="109"/>
      <c r="G81" s="109"/>
      <c r="H81" s="109"/>
      <c r="I81" s="109"/>
      <c r="J81" s="109"/>
      <c r="K81" s="109"/>
      <c r="L81" s="109"/>
      <c r="M81" s="89"/>
      <c r="N81" s="89"/>
      <c r="O81" s="89"/>
      <c r="P81" s="90"/>
      <c r="Q81" s="66"/>
      <c r="W81" s="35"/>
    </row>
    <row r="82" spans="2:23" ht="15" customHeight="1">
      <c r="B82" s="4"/>
      <c r="C82" s="67" t="s">
        <v>10</v>
      </c>
      <c r="D82" s="69" t="s">
        <v>62</v>
      </c>
      <c r="E82" s="109"/>
      <c r="F82" s="109"/>
      <c r="G82" s="109"/>
      <c r="H82" s="109"/>
      <c r="I82" s="109"/>
      <c r="J82" s="109"/>
      <c r="K82" s="109"/>
      <c r="L82" s="109"/>
      <c r="M82" s="89"/>
      <c r="N82" s="89"/>
      <c r="O82" s="89"/>
      <c r="P82" s="90"/>
      <c r="Q82" s="66"/>
      <c r="U82" s="37"/>
      <c r="V82" s="35"/>
      <c r="W82" s="35"/>
    </row>
    <row r="83" spans="2:23" ht="15" customHeight="1">
      <c r="B83" s="4"/>
      <c r="C83" s="67" t="s">
        <v>11</v>
      </c>
      <c r="D83" s="69" t="s">
        <v>63</v>
      </c>
      <c r="E83" s="109"/>
      <c r="F83" s="109"/>
      <c r="G83" s="109"/>
      <c r="H83" s="109"/>
      <c r="I83" s="109"/>
      <c r="J83" s="109"/>
      <c r="K83" s="109"/>
      <c r="L83" s="109"/>
      <c r="M83" s="89"/>
      <c r="N83" s="89"/>
      <c r="O83" s="89"/>
      <c r="P83" s="90"/>
      <c r="Q83" s="66"/>
      <c r="U83" s="37"/>
      <c r="W83" s="35"/>
    </row>
    <row r="84" spans="2:23" ht="15" customHeight="1">
      <c r="B84" s="4"/>
      <c r="C84" s="67" t="s">
        <v>12</v>
      </c>
      <c r="D84" s="69" t="s">
        <v>485</v>
      </c>
      <c r="E84" s="109"/>
      <c r="F84" s="109"/>
      <c r="G84" s="109"/>
      <c r="H84" s="109"/>
      <c r="I84" s="109"/>
      <c r="J84" s="109"/>
      <c r="K84" s="109"/>
      <c r="L84" s="109"/>
      <c r="M84" s="89"/>
      <c r="N84" s="89"/>
      <c r="O84" s="89"/>
      <c r="P84" s="90"/>
      <c r="Q84" s="66"/>
      <c r="W84" s="35"/>
    </row>
    <row r="85" spans="2:23" ht="15" customHeight="1">
      <c r="B85" s="4"/>
      <c r="C85" s="67" t="s">
        <v>13</v>
      </c>
      <c r="D85" s="69" t="s">
        <v>64</v>
      </c>
      <c r="E85" s="109"/>
      <c r="F85" s="109"/>
      <c r="G85" s="109"/>
      <c r="H85" s="109"/>
      <c r="I85" s="109"/>
      <c r="J85" s="109"/>
      <c r="K85" s="109"/>
      <c r="L85" s="109"/>
      <c r="M85" s="89"/>
      <c r="N85" s="89"/>
      <c r="O85" s="89"/>
      <c r="P85" s="90"/>
      <c r="Q85" s="66"/>
      <c r="U85" s="37"/>
      <c r="V85" s="35"/>
      <c r="W85" s="35"/>
    </row>
    <row r="86" spans="2:23" ht="15" customHeight="1">
      <c r="B86" s="258"/>
      <c r="C86" s="110" t="s">
        <v>17</v>
      </c>
      <c r="D86" s="109" t="s">
        <v>21</v>
      </c>
      <c r="E86" s="109"/>
      <c r="F86" s="109"/>
      <c r="G86" s="109"/>
      <c r="H86" s="109"/>
      <c r="I86" s="109"/>
      <c r="J86" s="109"/>
      <c r="K86" s="109"/>
      <c r="L86" s="109"/>
      <c r="M86" s="89"/>
      <c r="N86" s="89"/>
      <c r="O86" s="89"/>
      <c r="P86" s="90"/>
      <c r="Q86" s="66"/>
      <c r="U86" s="37"/>
      <c r="W86" s="35"/>
    </row>
    <row r="87" spans="2:23" ht="15" customHeight="1">
      <c r="B87" s="259"/>
      <c r="C87" s="111"/>
      <c r="D87" s="241"/>
      <c r="E87" s="242"/>
      <c r="F87" s="242"/>
      <c r="G87" s="242"/>
      <c r="H87" s="242"/>
      <c r="I87" s="242"/>
      <c r="J87" s="242"/>
      <c r="K87" s="242"/>
      <c r="L87" s="242"/>
      <c r="M87" s="242"/>
      <c r="N87" s="242"/>
      <c r="O87" s="242"/>
      <c r="P87" s="243"/>
      <c r="Q87" s="66"/>
      <c r="S87" s="84" t="str">
        <f>IF(V87="NG","その他の具体的な内容を記入してください/","")</f>
        <v/>
      </c>
      <c r="T87" s="112">
        <f>IF(B86="",1,"")</f>
        <v>1</v>
      </c>
      <c r="V87" s="34" t="str">
        <f>IF(AND(B86="○",D87=""),"NG","OK")</f>
        <v>OK</v>
      </c>
    </row>
    <row r="88" spans="2:23" ht="15" customHeight="1">
      <c r="B88" s="61"/>
      <c r="C88" s="66"/>
      <c r="D88" s="66"/>
      <c r="E88" s="66"/>
      <c r="F88" s="66"/>
      <c r="G88" s="66"/>
      <c r="H88" s="66"/>
      <c r="I88" s="66"/>
      <c r="J88" s="66"/>
      <c r="K88" s="66"/>
      <c r="L88" s="66"/>
      <c r="M88" s="66"/>
      <c r="N88" s="66"/>
      <c r="O88" s="66"/>
      <c r="P88" s="66"/>
      <c r="Q88" s="66"/>
      <c r="U88" s="37"/>
      <c r="V88" s="35"/>
      <c r="W88" s="35"/>
    </row>
    <row r="89" spans="2:23" ht="15" customHeight="1">
      <c r="B89" s="61" t="s">
        <v>65</v>
      </c>
      <c r="C89" s="267" t="s">
        <v>482</v>
      </c>
      <c r="D89" s="267"/>
      <c r="E89" s="267"/>
      <c r="F89" s="267"/>
      <c r="G89" s="267"/>
      <c r="H89" s="267"/>
      <c r="I89" s="267"/>
      <c r="J89" s="267"/>
      <c r="K89" s="267"/>
      <c r="L89" s="267"/>
      <c r="M89" s="267"/>
      <c r="N89" s="267"/>
      <c r="O89" s="267"/>
      <c r="P89" s="267"/>
      <c r="Q89" s="267"/>
      <c r="U89" s="37"/>
      <c r="V89" s="35"/>
      <c r="W89" s="35"/>
    </row>
    <row r="90" spans="2:23" ht="15" customHeight="1">
      <c r="B90" s="61"/>
      <c r="C90" s="267"/>
      <c r="D90" s="267"/>
      <c r="E90" s="267"/>
      <c r="F90" s="267"/>
      <c r="G90" s="267"/>
      <c r="H90" s="267"/>
      <c r="I90" s="267"/>
      <c r="J90" s="267"/>
      <c r="K90" s="267"/>
      <c r="L90" s="267"/>
      <c r="M90" s="267"/>
      <c r="N90" s="267"/>
      <c r="O90" s="267"/>
      <c r="P90" s="267"/>
      <c r="Q90" s="267"/>
      <c r="U90" s="37"/>
      <c r="V90" s="35"/>
      <c r="W90" s="35"/>
    </row>
    <row r="91" spans="2:23" ht="15" customHeight="1">
      <c r="B91" s="65" t="s">
        <v>7</v>
      </c>
      <c r="C91" s="66"/>
      <c r="D91" s="66"/>
      <c r="E91" s="66"/>
      <c r="F91" s="66"/>
      <c r="G91" s="66"/>
      <c r="H91" s="66"/>
      <c r="I91" s="66"/>
      <c r="J91" s="66"/>
      <c r="K91" s="66"/>
      <c r="L91" s="66"/>
      <c r="M91" s="66"/>
      <c r="N91" s="66"/>
      <c r="O91" s="66"/>
      <c r="P91" s="66"/>
      <c r="Q91" s="66"/>
      <c r="S91" s="84" t="str">
        <f>IF(V91="NG","いずれか一つ以上選択してください/","")</f>
        <v>いずれか一つ以上選択してください/</v>
      </c>
      <c r="U91" s="37"/>
      <c r="V91" s="34" t="str">
        <f>IF(COUNTIF(B92:B97,"○")=0,"NG","OK")</f>
        <v>NG</v>
      </c>
      <c r="W91" s="35"/>
    </row>
    <row r="92" spans="2:23" ht="15" customHeight="1">
      <c r="B92" s="4"/>
      <c r="C92" s="67" t="s">
        <v>8</v>
      </c>
      <c r="D92" s="69" t="s">
        <v>483</v>
      </c>
      <c r="E92" s="109"/>
      <c r="F92" s="109"/>
      <c r="G92" s="109"/>
      <c r="H92" s="109"/>
      <c r="I92" s="109"/>
      <c r="J92" s="109"/>
      <c r="K92" s="109"/>
      <c r="L92" s="109"/>
      <c r="M92" s="89"/>
      <c r="N92" s="89"/>
      <c r="O92" s="89"/>
      <c r="P92" s="90"/>
      <c r="Q92" s="66"/>
      <c r="U92" s="37"/>
      <c r="V92" s="35"/>
      <c r="W92" s="35"/>
    </row>
    <row r="93" spans="2:23" ht="15" customHeight="1">
      <c r="B93" s="4"/>
      <c r="C93" s="67" t="s">
        <v>9</v>
      </c>
      <c r="D93" s="69" t="s">
        <v>486</v>
      </c>
      <c r="E93" s="109"/>
      <c r="F93" s="109"/>
      <c r="G93" s="109"/>
      <c r="H93" s="109"/>
      <c r="I93" s="109"/>
      <c r="J93" s="109"/>
      <c r="K93" s="109"/>
      <c r="L93" s="109"/>
      <c r="M93" s="89"/>
      <c r="N93" s="89"/>
      <c r="O93" s="89"/>
      <c r="P93" s="90"/>
      <c r="Q93" s="66"/>
      <c r="U93" s="37"/>
      <c r="V93" s="35"/>
      <c r="W93" s="35"/>
    </row>
    <row r="94" spans="2:23" ht="15" customHeight="1">
      <c r="B94" s="4"/>
      <c r="C94" s="67" t="s">
        <v>10</v>
      </c>
      <c r="D94" s="69" t="s">
        <v>487</v>
      </c>
      <c r="E94" s="109"/>
      <c r="F94" s="109"/>
      <c r="G94" s="109"/>
      <c r="H94" s="109"/>
      <c r="I94" s="109"/>
      <c r="J94" s="109"/>
      <c r="K94" s="109"/>
      <c r="L94" s="109"/>
      <c r="M94" s="89"/>
      <c r="N94" s="89"/>
      <c r="O94" s="89"/>
      <c r="P94" s="90"/>
      <c r="Q94" s="66"/>
      <c r="U94" s="37"/>
      <c r="V94" s="35"/>
      <c r="W94" s="35"/>
    </row>
    <row r="95" spans="2:23" ht="15" customHeight="1">
      <c r="B95" s="4"/>
      <c r="C95" s="67" t="s">
        <v>11</v>
      </c>
      <c r="D95" s="69" t="s">
        <v>488</v>
      </c>
      <c r="E95" s="109"/>
      <c r="F95" s="109"/>
      <c r="G95" s="109"/>
      <c r="H95" s="109"/>
      <c r="I95" s="109"/>
      <c r="J95" s="109"/>
      <c r="K95" s="109"/>
      <c r="L95" s="109"/>
      <c r="M95" s="89"/>
      <c r="N95" s="89"/>
      <c r="O95" s="89"/>
      <c r="P95" s="90"/>
      <c r="Q95" s="66"/>
      <c r="U95" s="37"/>
      <c r="V95" s="35"/>
      <c r="W95" s="35"/>
    </row>
    <row r="96" spans="2:23" ht="15" customHeight="1">
      <c r="B96" s="4"/>
      <c r="C96" s="67" t="s">
        <v>12</v>
      </c>
      <c r="D96" s="69" t="s">
        <v>489</v>
      </c>
      <c r="E96" s="109"/>
      <c r="F96" s="109"/>
      <c r="G96" s="109"/>
      <c r="H96" s="109"/>
      <c r="I96" s="109"/>
      <c r="J96" s="109"/>
      <c r="K96" s="109"/>
      <c r="L96" s="109"/>
      <c r="M96" s="89"/>
      <c r="N96" s="89"/>
      <c r="O96" s="89"/>
      <c r="P96" s="90"/>
      <c r="Q96" s="66"/>
      <c r="U96" s="37"/>
      <c r="V96" s="35"/>
      <c r="W96" s="35"/>
    </row>
    <row r="97" spans="2:23" ht="15" customHeight="1">
      <c r="B97" s="4"/>
      <c r="C97" s="67" t="s">
        <v>13</v>
      </c>
      <c r="D97" s="69" t="s">
        <v>490</v>
      </c>
      <c r="E97" s="109"/>
      <c r="F97" s="109"/>
      <c r="G97" s="109"/>
      <c r="H97" s="109"/>
      <c r="I97" s="109"/>
      <c r="J97" s="109"/>
      <c r="K97" s="109"/>
      <c r="L97" s="109"/>
      <c r="M97" s="89"/>
      <c r="N97" s="89"/>
      <c r="O97" s="89"/>
      <c r="P97" s="90"/>
      <c r="Q97" s="66"/>
      <c r="U97" s="37"/>
      <c r="V97" s="35"/>
      <c r="W97" s="35"/>
    </row>
    <row r="98" spans="2:23" ht="15" customHeight="1">
      <c r="B98" s="61"/>
      <c r="C98" s="66"/>
      <c r="D98" s="66"/>
      <c r="E98" s="66"/>
      <c r="F98" s="66"/>
      <c r="G98" s="66"/>
      <c r="H98" s="66"/>
      <c r="I98" s="66"/>
      <c r="J98" s="66"/>
      <c r="K98" s="66"/>
      <c r="L98" s="66"/>
      <c r="M98" s="66"/>
      <c r="N98" s="66"/>
      <c r="O98" s="66"/>
      <c r="P98" s="66"/>
      <c r="Q98" s="66"/>
      <c r="U98" s="37"/>
      <c r="V98" s="35"/>
      <c r="W98" s="35"/>
    </row>
    <row r="99" spans="2:23" ht="15" customHeight="1">
      <c r="B99" s="61" t="s">
        <v>491</v>
      </c>
      <c r="C99" s="240" t="s">
        <v>532</v>
      </c>
      <c r="D99" s="240"/>
      <c r="E99" s="240"/>
      <c r="F99" s="240"/>
      <c r="G99" s="240"/>
      <c r="H99" s="240"/>
      <c r="I99" s="240"/>
      <c r="J99" s="240"/>
      <c r="K99" s="240"/>
      <c r="L99" s="240"/>
      <c r="M99" s="240"/>
      <c r="N99" s="240"/>
      <c r="O99" s="240"/>
      <c r="P99" s="240"/>
      <c r="Q99" s="240"/>
      <c r="T99" s="81" t="str">
        <f>IF(AND(COUNTIF(B92:B97,"○")&gt;=1,COUNTIF(B96:B97,"○")=0),1,"")</f>
        <v/>
      </c>
      <c r="U99" s="37"/>
      <c r="V99" s="35"/>
      <c r="W99" s="35"/>
    </row>
    <row r="100" spans="2:23" ht="15" customHeight="1">
      <c r="B100" s="61"/>
      <c r="C100" s="240"/>
      <c r="D100" s="240"/>
      <c r="E100" s="240"/>
      <c r="F100" s="240"/>
      <c r="G100" s="240"/>
      <c r="H100" s="240"/>
      <c r="I100" s="240"/>
      <c r="J100" s="240"/>
      <c r="K100" s="240"/>
      <c r="L100" s="240"/>
      <c r="M100" s="240"/>
      <c r="N100" s="240"/>
      <c r="O100" s="240"/>
      <c r="P100" s="240"/>
      <c r="Q100" s="240"/>
      <c r="U100" s="37"/>
      <c r="V100" s="35"/>
      <c r="W100" s="35"/>
    </row>
    <row r="101" spans="2:23" ht="15" customHeight="1">
      <c r="B101" s="61"/>
      <c r="C101" s="240"/>
      <c r="D101" s="240"/>
      <c r="E101" s="240"/>
      <c r="F101" s="240"/>
      <c r="G101" s="240"/>
      <c r="H101" s="240"/>
      <c r="I101" s="240"/>
      <c r="J101" s="240"/>
      <c r="K101" s="240"/>
      <c r="L101" s="240"/>
      <c r="M101" s="240"/>
      <c r="N101" s="240"/>
      <c r="O101" s="240"/>
      <c r="P101" s="240"/>
      <c r="Q101" s="240"/>
      <c r="U101" s="37"/>
      <c r="V101" s="35"/>
      <c r="W101" s="35"/>
    </row>
    <row r="102" spans="2:23" ht="15" customHeight="1">
      <c r="B102" s="65" t="s">
        <v>7</v>
      </c>
      <c r="C102" s="66"/>
      <c r="D102" s="66"/>
      <c r="E102" s="66"/>
      <c r="F102" s="66"/>
      <c r="G102" s="66"/>
      <c r="H102" s="66"/>
      <c r="I102" s="66"/>
      <c r="J102" s="66"/>
      <c r="K102" s="66"/>
      <c r="L102" s="66"/>
      <c r="M102" s="239" t="s">
        <v>497</v>
      </c>
      <c r="N102" s="239"/>
      <c r="O102" s="239"/>
      <c r="P102" s="239"/>
      <c r="Q102" s="66"/>
      <c r="S102" s="84" t="str">
        <f>IF(V102="NG","いずれか一つ以上選択してください/","")</f>
        <v/>
      </c>
      <c r="U102" s="37"/>
      <c r="V102" s="34" t="str">
        <f>IF(AND(COUNTIF(B96:B97,"○")&gt;=1,COUNTIF(B103:B107,"○")=0),"NG","OK")</f>
        <v>OK</v>
      </c>
      <c r="W102" s="35"/>
    </row>
    <row r="103" spans="2:23" ht="15" customHeight="1">
      <c r="B103" s="4"/>
      <c r="C103" s="67" t="s">
        <v>8</v>
      </c>
      <c r="D103" s="69" t="s">
        <v>492</v>
      </c>
      <c r="E103" s="109"/>
      <c r="F103" s="109"/>
      <c r="G103" s="109"/>
      <c r="H103" s="109"/>
      <c r="I103" s="109"/>
      <c r="J103" s="109"/>
      <c r="K103" s="109"/>
      <c r="L103" s="90"/>
      <c r="M103" s="237"/>
      <c r="N103" s="237"/>
      <c r="O103" s="237"/>
      <c r="P103" s="113" t="s">
        <v>39</v>
      </c>
      <c r="Q103" s="66"/>
      <c r="S103" s="84" t="str">
        <f>IF(V103="NG","該当する設備の割合が100%となるように記入してください/","")</f>
        <v/>
      </c>
      <c r="U103" s="37"/>
      <c r="V103" s="34" t="str">
        <f>IF(AND(COUNTIF(B96:B97,"○")&gt;=1,SUM(M103:O107)&lt;&gt;100),"NG","OK")</f>
        <v>OK</v>
      </c>
      <c r="W103" s="35"/>
    </row>
    <row r="104" spans="2:23" ht="15" customHeight="1">
      <c r="B104" s="4"/>
      <c r="C104" s="67" t="s">
        <v>9</v>
      </c>
      <c r="D104" s="69" t="s">
        <v>493</v>
      </c>
      <c r="E104" s="109"/>
      <c r="F104" s="109"/>
      <c r="G104" s="109"/>
      <c r="H104" s="109"/>
      <c r="I104" s="109"/>
      <c r="J104" s="109"/>
      <c r="K104" s="109"/>
      <c r="L104" s="90"/>
      <c r="M104" s="237"/>
      <c r="N104" s="237"/>
      <c r="O104" s="237"/>
      <c r="P104" s="113" t="s">
        <v>39</v>
      </c>
      <c r="Q104" s="66"/>
      <c r="U104" s="37"/>
      <c r="V104" s="35"/>
      <c r="W104" s="35"/>
    </row>
    <row r="105" spans="2:23" ht="15" customHeight="1">
      <c r="B105" s="4"/>
      <c r="C105" s="67" t="s">
        <v>10</v>
      </c>
      <c r="D105" s="69" t="s">
        <v>494</v>
      </c>
      <c r="E105" s="109"/>
      <c r="F105" s="109"/>
      <c r="G105" s="109"/>
      <c r="H105" s="109"/>
      <c r="I105" s="109"/>
      <c r="J105" s="109"/>
      <c r="K105" s="109"/>
      <c r="L105" s="90"/>
      <c r="M105" s="237"/>
      <c r="N105" s="237"/>
      <c r="O105" s="237"/>
      <c r="P105" s="113" t="s">
        <v>39</v>
      </c>
      <c r="Q105" s="66"/>
      <c r="U105" s="37"/>
      <c r="V105" s="35"/>
      <c r="W105" s="35"/>
    </row>
    <row r="106" spans="2:23" ht="15" customHeight="1">
      <c r="B106" s="4"/>
      <c r="C106" s="67" t="s">
        <v>11</v>
      </c>
      <c r="D106" s="69" t="s">
        <v>495</v>
      </c>
      <c r="E106" s="109"/>
      <c r="F106" s="109"/>
      <c r="G106" s="109"/>
      <c r="H106" s="109"/>
      <c r="I106" s="109"/>
      <c r="J106" s="109"/>
      <c r="K106" s="109"/>
      <c r="L106" s="90"/>
      <c r="M106" s="237"/>
      <c r="N106" s="237"/>
      <c r="O106" s="237"/>
      <c r="P106" s="113" t="s">
        <v>39</v>
      </c>
      <c r="Q106" s="66"/>
      <c r="U106" s="37"/>
      <c r="V106" s="35"/>
      <c r="W106" s="35"/>
    </row>
    <row r="107" spans="2:23" ht="15" customHeight="1">
      <c r="B107" s="4"/>
      <c r="C107" s="67" t="s">
        <v>12</v>
      </c>
      <c r="D107" s="69" t="s">
        <v>496</v>
      </c>
      <c r="E107" s="109"/>
      <c r="F107" s="109"/>
      <c r="G107" s="109"/>
      <c r="H107" s="109"/>
      <c r="I107" s="109"/>
      <c r="J107" s="109"/>
      <c r="K107" s="109"/>
      <c r="L107" s="90"/>
      <c r="M107" s="237"/>
      <c r="N107" s="237"/>
      <c r="O107" s="237"/>
      <c r="P107" s="113" t="s">
        <v>39</v>
      </c>
      <c r="Q107" s="66"/>
      <c r="U107" s="37"/>
      <c r="V107" s="35"/>
      <c r="W107" s="35"/>
    </row>
    <row r="108" spans="2:23" ht="15" customHeight="1">
      <c r="B108" s="61"/>
      <c r="C108" s="66"/>
      <c r="D108" s="66"/>
      <c r="E108" s="66"/>
      <c r="F108" s="66"/>
      <c r="G108" s="66"/>
      <c r="H108" s="66"/>
      <c r="I108" s="66"/>
      <c r="J108" s="66"/>
      <c r="K108" s="66"/>
      <c r="L108" s="66"/>
      <c r="M108" s="66"/>
      <c r="N108" s="66"/>
      <c r="O108" s="66"/>
      <c r="P108" s="66"/>
      <c r="Q108" s="66"/>
      <c r="U108" s="37"/>
      <c r="V108" s="35"/>
      <c r="W108" s="35"/>
    </row>
    <row r="109" spans="2:23" ht="15" customHeight="1">
      <c r="B109" s="61" t="s">
        <v>498</v>
      </c>
      <c r="C109" s="238" t="s">
        <v>732</v>
      </c>
      <c r="D109" s="238"/>
      <c r="E109" s="238"/>
      <c r="F109" s="238"/>
      <c r="G109" s="238"/>
      <c r="H109" s="238"/>
      <c r="I109" s="238"/>
      <c r="J109" s="238"/>
      <c r="K109" s="238"/>
      <c r="L109" s="238"/>
      <c r="M109" s="238"/>
      <c r="N109" s="238"/>
      <c r="O109" s="238"/>
      <c r="P109" s="238"/>
      <c r="Q109" s="238"/>
      <c r="U109" s="37"/>
      <c r="V109" s="35"/>
      <c r="W109" s="35"/>
    </row>
    <row r="110" spans="2:23" ht="15" customHeight="1">
      <c r="B110" s="61"/>
      <c r="C110" s="238"/>
      <c r="D110" s="238"/>
      <c r="E110" s="238"/>
      <c r="F110" s="238"/>
      <c r="G110" s="238"/>
      <c r="H110" s="238"/>
      <c r="I110" s="238"/>
      <c r="J110" s="238"/>
      <c r="K110" s="238"/>
      <c r="L110" s="238"/>
      <c r="M110" s="238"/>
      <c r="N110" s="238"/>
      <c r="O110" s="238"/>
      <c r="P110" s="238"/>
      <c r="Q110" s="238"/>
      <c r="U110" s="37"/>
      <c r="V110" s="35"/>
      <c r="W110" s="35"/>
    </row>
    <row r="111" spans="2:23" ht="15" customHeight="1">
      <c r="B111" s="61"/>
      <c r="C111" s="238"/>
      <c r="D111" s="238"/>
      <c r="E111" s="238"/>
      <c r="F111" s="238"/>
      <c r="G111" s="238"/>
      <c r="H111" s="238"/>
      <c r="I111" s="238"/>
      <c r="J111" s="238"/>
      <c r="K111" s="238"/>
      <c r="L111" s="238"/>
      <c r="M111" s="238"/>
      <c r="N111" s="238"/>
      <c r="O111" s="238"/>
      <c r="P111" s="238"/>
      <c r="Q111" s="238"/>
      <c r="U111" s="37"/>
      <c r="V111" s="35"/>
      <c r="W111" s="35"/>
    </row>
    <row r="112" spans="2:23" ht="15" customHeight="1">
      <c r="B112" s="65" t="s">
        <v>7</v>
      </c>
      <c r="C112" s="66"/>
      <c r="D112" s="66"/>
      <c r="E112" s="66"/>
      <c r="F112" s="66"/>
      <c r="G112" s="66"/>
      <c r="H112" s="66"/>
      <c r="I112" s="66"/>
      <c r="J112" s="66"/>
      <c r="K112" s="66"/>
      <c r="L112" s="66"/>
      <c r="M112" s="239" t="s">
        <v>497</v>
      </c>
      <c r="N112" s="239"/>
      <c r="O112" s="239"/>
      <c r="P112" s="239"/>
      <c r="Q112" s="66"/>
      <c r="U112" s="37"/>
      <c r="V112" s="35"/>
      <c r="W112" s="35"/>
    </row>
    <row r="113" spans="2:23" ht="15" customHeight="1">
      <c r="B113" s="4"/>
      <c r="C113" s="67" t="s">
        <v>8</v>
      </c>
      <c r="D113" s="69" t="s">
        <v>492</v>
      </c>
      <c r="E113" s="109"/>
      <c r="F113" s="109"/>
      <c r="G113" s="109"/>
      <c r="H113" s="109"/>
      <c r="I113" s="109"/>
      <c r="J113" s="109"/>
      <c r="K113" s="109"/>
      <c r="L113" s="90"/>
      <c r="M113" s="237"/>
      <c r="N113" s="237"/>
      <c r="O113" s="237"/>
      <c r="P113" s="113" t="s">
        <v>39</v>
      </c>
      <c r="Q113" s="66"/>
      <c r="S113" s="84" t="str">
        <f>IF(V113="NG","いずれか一つ以上選択してください/","")</f>
        <v/>
      </c>
      <c r="U113" s="37"/>
      <c r="V113" s="34" t="str">
        <f>IF(AND(COUNTIF(B92:B93,"○")+COUNTIF(B95,"○")&gt;=1,COUNTIF(B113:B117,"○")=0),"NG","OK")</f>
        <v>OK</v>
      </c>
      <c r="W113" s="35"/>
    </row>
    <row r="114" spans="2:23" ht="15" customHeight="1">
      <c r="B114" s="4"/>
      <c r="C114" s="67" t="s">
        <v>9</v>
      </c>
      <c r="D114" s="69" t="s">
        <v>493</v>
      </c>
      <c r="E114" s="109"/>
      <c r="F114" s="109"/>
      <c r="G114" s="109"/>
      <c r="H114" s="109"/>
      <c r="I114" s="109"/>
      <c r="J114" s="109"/>
      <c r="K114" s="109"/>
      <c r="L114" s="90"/>
      <c r="M114" s="237"/>
      <c r="N114" s="237"/>
      <c r="O114" s="237"/>
      <c r="P114" s="113" t="s">
        <v>39</v>
      </c>
      <c r="Q114" s="66"/>
      <c r="S114" s="84" t="str">
        <f>IF(V114="NG","該当する設備の割合が100%となるように記入してください/","")</f>
        <v/>
      </c>
      <c r="U114" s="37"/>
      <c r="V114" s="34" t="str">
        <f>IF(AND(COUNTIF(B92:B93,"○")+COUNTIF(B95,"○")&gt;=1,SUM(M113:O117)&lt;&gt;100),"NG","OK")</f>
        <v>OK</v>
      </c>
      <c r="W114" s="35"/>
    </row>
    <row r="115" spans="2:23" ht="15" customHeight="1">
      <c r="B115" s="4"/>
      <c r="C115" s="67" t="s">
        <v>10</v>
      </c>
      <c r="D115" s="69" t="s">
        <v>494</v>
      </c>
      <c r="E115" s="109"/>
      <c r="F115" s="109"/>
      <c r="G115" s="109"/>
      <c r="H115" s="109"/>
      <c r="I115" s="109"/>
      <c r="J115" s="109"/>
      <c r="K115" s="109"/>
      <c r="L115" s="90"/>
      <c r="M115" s="237"/>
      <c r="N115" s="237"/>
      <c r="O115" s="237"/>
      <c r="P115" s="113" t="s">
        <v>39</v>
      </c>
      <c r="Q115" s="66"/>
      <c r="U115" s="37"/>
      <c r="V115" s="35"/>
      <c r="W115" s="35"/>
    </row>
    <row r="116" spans="2:23" ht="15" customHeight="1">
      <c r="B116" s="4"/>
      <c r="C116" s="67" t="s">
        <v>11</v>
      </c>
      <c r="D116" s="69" t="s">
        <v>495</v>
      </c>
      <c r="E116" s="109"/>
      <c r="F116" s="109"/>
      <c r="G116" s="109"/>
      <c r="H116" s="109"/>
      <c r="I116" s="109"/>
      <c r="J116" s="109"/>
      <c r="K116" s="109"/>
      <c r="L116" s="90"/>
      <c r="M116" s="237"/>
      <c r="N116" s="237"/>
      <c r="O116" s="237"/>
      <c r="P116" s="113" t="s">
        <v>39</v>
      </c>
      <c r="Q116" s="66"/>
      <c r="U116" s="37"/>
      <c r="V116" s="35"/>
      <c r="W116" s="35"/>
    </row>
    <row r="117" spans="2:23" ht="15" customHeight="1">
      <c r="B117" s="4"/>
      <c r="C117" s="67" t="s">
        <v>12</v>
      </c>
      <c r="D117" s="69" t="s">
        <v>496</v>
      </c>
      <c r="E117" s="109"/>
      <c r="F117" s="109"/>
      <c r="G117" s="109"/>
      <c r="H117" s="109"/>
      <c r="I117" s="109"/>
      <c r="J117" s="109"/>
      <c r="K117" s="109"/>
      <c r="L117" s="90"/>
      <c r="M117" s="237"/>
      <c r="N117" s="237"/>
      <c r="O117" s="237"/>
      <c r="P117" s="113" t="s">
        <v>39</v>
      </c>
      <c r="Q117" s="66"/>
      <c r="U117" s="37"/>
      <c r="V117" s="35"/>
      <c r="W117" s="35"/>
    </row>
    <row r="118" spans="2:23" ht="15" customHeight="1">
      <c r="B118" s="61"/>
      <c r="C118" s="66"/>
      <c r="D118" s="66"/>
      <c r="E118" s="66"/>
      <c r="F118" s="66"/>
      <c r="G118" s="66"/>
      <c r="H118" s="66"/>
      <c r="I118" s="66"/>
      <c r="J118" s="66"/>
      <c r="K118" s="66"/>
      <c r="L118" s="66"/>
      <c r="M118" s="66"/>
      <c r="N118" s="66"/>
      <c r="O118" s="66"/>
      <c r="P118" s="66"/>
      <c r="Q118" s="66"/>
      <c r="U118" s="37"/>
      <c r="V118" s="35"/>
      <c r="W118" s="35"/>
    </row>
    <row r="119" spans="2:23">
      <c r="B119" s="61" t="s">
        <v>734</v>
      </c>
      <c r="C119" s="240" t="s">
        <v>378</v>
      </c>
      <c r="D119" s="240"/>
      <c r="E119" s="240"/>
      <c r="F119" s="240"/>
      <c r="G119" s="240"/>
      <c r="H119" s="240"/>
      <c r="I119" s="240"/>
      <c r="J119" s="240"/>
      <c r="K119" s="240"/>
      <c r="L119" s="240"/>
      <c r="M119" s="240"/>
      <c r="N119" s="240"/>
      <c r="O119" s="240"/>
      <c r="P119" s="240"/>
      <c r="Q119" s="240"/>
      <c r="U119" s="37"/>
      <c r="V119" s="35"/>
      <c r="W119" s="35"/>
    </row>
    <row r="120" spans="2:23">
      <c r="B120" s="61"/>
      <c r="C120" s="240"/>
      <c r="D120" s="240"/>
      <c r="E120" s="240"/>
      <c r="F120" s="240"/>
      <c r="G120" s="240"/>
      <c r="H120" s="240"/>
      <c r="I120" s="240"/>
      <c r="J120" s="240"/>
      <c r="K120" s="240"/>
      <c r="L120" s="240"/>
      <c r="M120" s="240"/>
      <c r="N120" s="240"/>
      <c r="O120" s="240"/>
      <c r="P120" s="240"/>
      <c r="Q120" s="240"/>
      <c r="U120" s="37"/>
      <c r="V120" s="35"/>
      <c r="W120" s="35"/>
    </row>
    <row r="121" spans="2:23">
      <c r="B121" s="61"/>
      <c r="C121" s="240"/>
      <c r="D121" s="240"/>
      <c r="E121" s="240"/>
      <c r="F121" s="240"/>
      <c r="G121" s="240"/>
      <c r="H121" s="240"/>
      <c r="I121" s="240"/>
      <c r="J121" s="240"/>
      <c r="K121" s="240"/>
      <c r="L121" s="240"/>
      <c r="M121" s="240"/>
      <c r="N121" s="240"/>
      <c r="O121" s="240"/>
      <c r="P121" s="240"/>
      <c r="Q121" s="240"/>
      <c r="U121" s="37"/>
      <c r="V121" s="35"/>
      <c r="W121" s="35"/>
    </row>
    <row r="122" spans="2:23">
      <c r="B122" s="65" t="s">
        <v>7</v>
      </c>
      <c r="C122" s="66"/>
      <c r="D122" s="66"/>
      <c r="E122" s="66"/>
      <c r="F122" s="66"/>
      <c r="G122" s="66"/>
      <c r="H122" s="66"/>
      <c r="I122" s="66"/>
      <c r="J122" s="66"/>
      <c r="K122" s="66"/>
      <c r="L122" s="66"/>
      <c r="M122" s="66"/>
      <c r="N122" s="66"/>
      <c r="O122" s="66"/>
      <c r="P122" s="66"/>
      <c r="Q122" s="66"/>
      <c r="S122" s="84" t="str">
        <f>IF(V122="NG","いずれか一つ以上選択してください/","")</f>
        <v>いずれか一つ以上選択してください/</v>
      </c>
      <c r="V122" s="34" t="str">
        <f>IF(COUNTIF(B123:B129,"○")=0,"NG","OK")</f>
        <v>NG</v>
      </c>
      <c r="W122" s="35"/>
    </row>
    <row r="123" spans="2:23">
      <c r="B123" s="4"/>
      <c r="C123" s="67" t="s">
        <v>8</v>
      </c>
      <c r="D123" s="69" t="s">
        <v>66</v>
      </c>
      <c r="E123" s="109"/>
      <c r="F123" s="109"/>
      <c r="G123" s="109"/>
      <c r="H123" s="109"/>
      <c r="I123" s="109"/>
      <c r="J123" s="109"/>
      <c r="K123" s="109"/>
      <c r="L123" s="109"/>
      <c r="M123" s="89"/>
      <c r="N123" s="89"/>
      <c r="O123" s="89"/>
      <c r="P123" s="90"/>
      <c r="Q123" s="66"/>
      <c r="U123" s="37"/>
      <c r="W123" s="35"/>
    </row>
    <row r="124" spans="2:23">
      <c r="B124" s="4"/>
      <c r="C124" s="67" t="s">
        <v>9</v>
      </c>
      <c r="D124" s="69" t="s">
        <v>67</v>
      </c>
      <c r="E124" s="109"/>
      <c r="F124" s="109"/>
      <c r="G124" s="109"/>
      <c r="H124" s="109"/>
      <c r="I124" s="109"/>
      <c r="J124" s="109"/>
      <c r="K124" s="109"/>
      <c r="L124" s="109"/>
      <c r="M124" s="89"/>
      <c r="N124" s="89"/>
      <c r="O124" s="89"/>
      <c r="P124" s="90"/>
      <c r="Q124" s="66"/>
      <c r="U124" s="37"/>
      <c r="V124" s="35"/>
      <c r="W124" s="35"/>
    </row>
    <row r="125" spans="2:23">
      <c r="B125" s="4"/>
      <c r="C125" s="67" t="s">
        <v>10</v>
      </c>
      <c r="D125" s="69" t="s">
        <v>68</v>
      </c>
      <c r="E125" s="109"/>
      <c r="F125" s="109"/>
      <c r="G125" s="109"/>
      <c r="H125" s="109"/>
      <c r="I125" s="109"/>
      <c r="J125" s="109"/>
      <c r="K125" s="109"/>
      <c r="L125" s="109"/>
      <c r="M125" s="89"/>
      <c r="N125" s="89"/>
      <c r="O125" s="89"/>
      <c r="P125" s="90"/>
      <c r="Q125" s="66"/>
      <c r="U125" s="37"/>
      <c r="W125" s="35"/>
    </row>
    <row r="126" spans="2:23">
      <c r="B126" s="4"/>
      <c r="C126" s="67" t="s">
        <v>11</v>
      </c>
      <c r="D126" s="69" t="s">
        <v>24</v>
      </c>
      <c r="E126" s="109"/>
      <c r="F126" s="109"/>
      <c r="G126" s="109"/>
      <c r="H126" s="109"/>
      <c r="I126" s="109"/>
      <c r="J126" s="109"/>
      <c r="K126" s="109"/>
      <c r="L126" s="109"/>
      <c r="M126" s="89"/>
      <c r="N126" s="89"/>
      <c r="O126" s="89"/>
      <c r="P126" s="90"/>
      <c r="Q126" s="66"/>
      <c r="U126" s="37"/>
      <c r="V126" s="35"/>
      <c r="W126" s="35"/>
    </row>
    <row r="127" spans="2:23">
      <c r="B127" s="4"/>
      <c r="C127" s="67" t="s">
        <v>12</v>
      </c>
      <c r="D127" s="69" t="s">
        <v>69</v>
      </c>
      <c r="E127" s="109"/>
      <c r="F127" s="109"/>
      <c r="G127" s="109"/>
      <c r="H127" s="109"/>
      <c r="I127" s="109"/>
      <c r="J127" s="109"/>
      <c r="K127" s="109"/>
      <c r="L127" s="109"/>
      <c r="M127" s="89"/>
      <c r="N127" s="89"/>
      <c r="O127" s="89"/>
      <c r="P127" s="90"/>
      <c r="Q127" s="66"/>
      <c r="U127" s="37"/>
      <c r="W127" s="35"/>
    </row>
    <row r="128" spans="2:23">
      <c r="B128" s="4"/>
      <c r="C128" s="67" t="s">
        <v>13</v>
      </c>
      <c r="D128" s="69" t="s">
        <v>70</v>
      </c>
      <c r="E128" s="109"/>
      <c r="F128" s="109"/>
      <c r="G128" s="109"/>
      <c r="H128" s="109"/>
      <c r="I128" s="109"/>
      <c r="J128" s="109"/>
      <c r="K128" s="109"/>
      <c r="L128" s="109"/>
      <c r="M128" s="89"/>
      <c r="N128" s="89"/>
      <c r="O128" s="89"/>
      <c r="P128" s="90"/>
      <c r="Q128" s="66"/>
      <c r="U128" s="37"/>
      <c r="V128" s="35"/>
      <c r="W128" s="35"/>
    </row>
    <row r="129" spans="2:23">
      <c r="B129" s="3"/>
      <c r="C129" s="67" t="s">
        <v>17</v>
      </c>
      <c r="D129" s="69" t="s">
        <v>71</v>
      </c>
      <c r="E129" s="109"/>
      <c r="F129" s="109"/>
      <c r="G129" s="109"/>
      <c r="H129" s="109"/>
      <c r="I129" s="109"/>
      <c r="J129" s="109"/>
      <c r="K129" s="109"/>
      <c r="L129" s="109"/>
      <c r="M129" s="89"/>
      <c r="N129" s="89"/>
      <c r="O129" s="89"/>
      <c r="P129" s="90"/>
      <c r="Q129" s="66"/>
      <c r="S129" s="84" t="str">
        <f>IF(V129="NG","選択肢1.～6.と、選択肢7.は同時に選択できません/","")</f>
        <v/>
      </c>
      <c r="V129" s="34" t="str">
        <f>IF(AND(COUNTIF(B123:B128,"○")&gt;=1,B129="○"),"NG","OK")</f>
        <v>OK</v>
      </c>
      <c r="W129" s="35"/>
    </row>
    <row r="130" spans="2:23">
      <c r="B130" s="61"/>
      <c r="C130" s="66"/>
      <c r="D130" s="66"/>
      <c r="E130" s="66"/>
      <c r="F130" s="66"/>
      <c r="G130" s="66"/>
      <c r="H130" s="66"/>
      <c r="I130" s="66"/>
      <c r="J130" s="66"/>
      <c r="K130" s="66"/>
      <c r="L130" s="66"/>
      <c r="M130" s="66"/>
      <c r="N130" s="66"/>
      <c r="O130" s="66"/>
      <c r="P130" s="66"/>
      <c r="Q130" s="66"/>
      <c r="U130" s="37"/>
      <c r="V130" s="35"/>
      <c r="W130" s="35"/>
    </row>
    <row r="131" spans="2:23">
      <c r="B131" s="114" t="s">
        <v>22</v>
      </c>
      <c r="W131" s="35"/>
    </row>
    <row r="132" spans="2:23">
      <c r="U132" s="37"/>
      <c r="V132" s="35"/>
      <c r="W132" s="35"/>
    </row>
    <row r="133" spans="2:23">
      <c r="U133" s="37"/>
      <c r="V133" s="35"/>
      <c r="W133" s="35"/>
    </row>
    <row r="134" spans="2:23">
      <c r="U134" s="37"/>
      <c r="V134" s="35"/>
      <c r="W134" s="35"/>
    </row>
    <row r="135" spans="2:23">
      <c r="W135" s="35"/>
    </row>
    <row r="136" spans="2:23">
      <c r="W136" s="35"/>
    </row>
    <row r="137" spans="2:23" hidden="1">
      <c r="U137" s="37"/>
      <c r="V137" s="35"/>
      <c r="W137" s="35"/>
    </row>
    <row r="140" spans="2:23" hidden="1">
      <c r="U140" s="37"/>
      <c r="V140" s="35"/>
      <c r="W140" s="35"/>
    </row>
    <row r="141" spans="2:23" hidden="1">
      <c r="U141" s="37"/>
      <c r="V141" s="35"/>
      <c r="W141" s="35"/>
    </row>
    <row r="142" spans="2:23" hidden="1">
      <c r="U142" s="37"/>
      <c r="V142" s="35"/>
      <c r="W142" s="35"/>
    </row>
    <row r="143" spans="2:23" hidden="1">
      <c r="U143" s="37"/>
      <c r="V143" s="35"/>
      <c r="W143" s="35"/>
    </row>
    <row r="144" spans="2:23" hidden="1">
      <c r="U144" s="37"/>
      <c r="V144" s="35"/>
      <c r="W144" s="35"/>
    </row>
    <row r="145" spans="21:23" hidden="1">
      <c r="U145" s="37"/>
      <c r="V145" s="35"/>
      <c r="W145" s="35"/>
    </row>
    <row r="146" spans="21:23" hidden="1">
      <c r="U146" s="37"/>
      <c r="V146" s="35"/>
      <c r="W146" s="35"/>
    </row>
    <row r="147" spans="21:23" hidden="1">
      <c r="U147" s="37"/>
      <c r="V147" s="35"/>
      <c r="W147" s="35"/>
    </row>
    <row r="148" spans="21:23" hidden="1">
      <c r="W148" s="35"/>
    </row>
    <row r="149" spans="21:23" hidden="1">
      <c r="U149" s="37"/>
      <c r="V149" s="35"/>
      <c r="W149" s="35"/>
    </row>
    <row r="150" spans="21:23" hidden="1">
      <c r="U150" s="37"/>
      <c r="V150" s="35"/>
      <c r="W150" s="35"/>
    </row>
    <row r="151" spans="21:23" hidden="1">
      <c r="U151" s="37"/>
      <c r="V151" s="35"/>
      <c r="W151" s="35"/>
    </row>
    <row r="152" spans="21:23" hidden="1">
      <c r="U152" s="37"/>
      <c r="V152" s="35"/>
      <c r="W152" s="35"/>
    </row>
    <row r="153" spans="21:23" hidden="1">
      <c r="W153" s="35"/>
    </row>
    <row r="154" spans="21:23" hidden="1">
      <c r="W154" s="35"/>
    </row>
    <row r="155" spans="21:23" hidden="1">
      <c r="U155" s="37"/>
      <c r="V155" s="35"/>
      <c r="W155" s="35"/>
    </row>
    <row r="156" spans="21:23" hidden="1">
      <c r="U156" s="37"/>
      <c r="V156" s="35"/>
      <c r="W156" s="35"/>
    </row>
    <row r="157" spans="21:23" hidden="1">
      <c r="U157" s="37"/>
      <c r="V157" s="35"/>
      <c r="W157" s="35"/>
    </row>
    <row r="160" spans="21:23" hidden="1">
      <c r="W160" s="35"/>
    </row>
    <row r="161" spans="21:23" hidden="1">
      <c r="U161" s="37"/>
      <c r="V161" s="35"/>
      <c r="W161" s="35"/>
    </row>
    <row r="162" spans="21:23" hidden="1">
      <c r="U162" s="37"/>
      <c r="V162" s="35"/>
      <c r="W162" s="35"/>
    </row>
    <row r="163" spans="21:23" hidden="1">
      <c r="U163" s="37"/>
      <c r="V163" s="35"/>
      <c r="W163" s="35"/>
    </row>
    <row r="164" spans="21:23" hidden="1">
      <c r="U164" s="37"/>
      <c r="V164" s="35"/>
      <c r="W164" s="35"/>
    </row>
    <row r="165" spans="21:23" hidden="1">
      <c r="W165" s="35"/>
    </row>
    <row r="166" spans="21:23" hidden="1">
      <c r="U166" s="37"/>
      <c r="V166" s="35"/>
      <c r="W166" s="35"/>
    </row>
    <row r="167" spans="21:23" hidden="1">
      <c r="U167" s="37"/>
      <c r="V167" s="35"/>
      <c r="W167" s="35"/>
    </row>
    <row r="168" spans="21:23" hidden="1">
      <c r="U168" s="37"/>
      <c r="V168" s="35"/>
      <c r="W168" s="35"/>
    </row>
    <row r="169" spans="21:23" hidden="1">
      <c r="W169" s="35"/>
    </row>
    <row r="170" spans="21:23" hidden="1">
      <c r="U170" s="37"/>
      <c r="V170" s="35"/>
      <c r="W170" s="35"/>
    </row>
    <row r="171" spans="21:23" hidden="1">
      <c r="U171" s="37"/>
      <c r="V171" s="35"/>
      <c r="W171" s="35"/>
    </row>
    <row r="172" spans="21:23" hidden="1">
      <c r="U172" s="37"/>
      <c r="V172" s="35"/>
      <c r="W172" s="35"/>
    </row>
    <row r="173" spans="21:23" hidden="1">
      <c r="U173" s="37"/>
      <c r="V173" s="35"/>
      <c r="W173" s="35"/>
    </row>
    <row r="174" spans="21:23" hidden="1">
      <c r="W174" s="35"/>
    </row>
    <row r="176" spans="21:23" hidden="1">
      <c r="U176" s="37"/>
      <c r="V176" s="35"/>
      <c r="W176" s="35"/>
    </row>
    <row r="177" spans="21:23" hidden="1">
      <c r="U177" s="37"/>
      <c r="V177" s="35"/>
      <c r="W177" s="35"/>
    </row>
    <row r="178" spans="21:23" hidden="1">
      <c r="U178" s="37"/>
      <c r="V178" s="35"/>
      <c r="W178" s="35"/>
    </row>
    <row r="179" spans="21:23" hidden="1">
      <c r="U179" s="37"/>
      <c r="V179" s="35"/>
      <c r="W179" s="35"/>
    </row>
    <row r="180" spans="21:23" hidden="1">
      <c r="U180" s="37"/>
      <c r="V180" s="35"/>
      <c r="W180" s="35"/>
    </row>
    <row r="181" spans="21:23" hidden="1">
      <c r="U181" s="37"/>
      <c r="V181" s="35"/>
      <c r="W181" s="35"/>
    </row>
    <row r="182" spans="21:23" hidden="1">
      <c r="W182" s="35"/>
    </row>
    <row r="183" spans="21:23" hidden="1">
      <c r="U183" s="37"/>
      <c r="V183" s="35"/>
      <c r="W183" s="35"/>
    </row>
    <row r="184" spans="21:23" hidden="1">
      <c r="U184" s="37"/>
      <c r="V184" s="35"/>
      <c r="W184" s="35"/>
    </row>
    <row r="185" spans="21:23" hidden="1">
      <c r="U185" s="37"/>
      <c r="V185" s="35"/>
      <c r="W185" s="35"/>
    </row>
    <row r="186" spans="21:23" hidden="1">
      <c r="U186" s="37"/>
      <c r="V186" s="35"/>
      <c r="W186" s="35"/>
    </row>
    <row r="196" spans="21:23" hidden="1">
      <c r="U196" s="37"/>
      <c r="V196" s="35"/>
      <c r="W196" s="35"/>
    </row>
    <row r="197" spans="21:23" hidden="1">
      <c r="U197" s="37"/>
      <c r="V197" s="35"/>
      <c r="W197" s="35"/>
    </row>
    <row r="198" spans="21:23" hidden="1">
      <c r="U198" s="37"/>
      <c r="V198" s="35"/>
      <c r="W198" s="35"/>
    </row>
    <row r="199" spans="21:23" hidden="1">
      <c r="U199" s="37"/>
      <c r="V199" s="35"/>
      <c r="W199" s="35"/>
    </row>
    <row r="200" spans="21:23" hidden="1">
      <c r="U200" s="37"/>
      <c r="V200" s="35"/>
      <c r="W200" s="35"/>
    </row>
    <row r="201" spans="21:23" hidden="1">
      <c r="U201" s="37"/>
      <c r="V201" s="35"/>
      <c r="W201" s="35"/>
    </row>
    <row r="202" spans="21:23" hidden="1">
      <c r="U202" s="37"/>
      <c r="V202" s="35"/>
      <c r="W202" s="35"/>
    </row>
    <row r="203" spans="21:23" hidden="1">
      <c r="U203" s="37"/>
      <c r="V203" s="35"/>
      <c r="W203" s="35"/>
    </row>
    <row r="204" spans="21:23" hidden="1">
      <c r="U204" s="37"/>
      <c r="V204" s="35"/>
      <c r="W204" s="35"/>
    </row>
    <row r="205" spans="21:23" hidden="1">
      <c r="U205" s="37"/>
      <c r="V205" s="35"/>
      <c r="W205" s="35"/>
    </row>
    <row r="206" spans="21:23" hidden="1">
      <c r="U206" s="37"/>
      <c r="V206" s="35"/>
      <c r="W206" s="35"/>
    </row>
    <row r="207" spans="21:23" hidden="1">
      <c r="U207" s="37"/>
      <c r="V207" s="35"/>
      <c r="W207" s="35"/>
    </row>
    <row r="208" spans="21:23" hidden="1">
      <c r="U208" s="37"/>
      <c r="V208" s="35"/>
      <c r="W208" s="35"/>
    </row>
    <row r="209" spans="21:23" hidden="1">
      <c r="W209" s="35"/>
    </row>
    <row r="210" spans="21:23" hidden="1">
      <c r="U210" s="37"/>
      <c r="V210" s="35"/>
      <c r="W210" s="35"/>
    </row>
    <row r="211" spans="21:23" hidden="1">
      <c r="U211" s="37"/>
      <c r="V211" s="35"/>
      <c r="W211" s="35"/>
    </row>
  </sheetData>
  <sheetProtection algorithmName="SHA-512" hashValue="uF+OvQsc/vwqU6rgWBf3adq0WWbAKm12jrZdFPC68eCcetaFghDjrMszwbXzKYTZugxE0N/g+FCyOvqEBgUkXA==" saltValue="9rjX2tkDAQ8tplQNvyO0vg==" spinCount="100000" sheet="1" objects="1" scenarios="1"/>
  <mergeCells count="51">
    <mergeCell ref="S24:S25"/>
    <mergeCell ref="S26:S27"/>
    <mergeCell ref="M102:P102"/>
    <mergeCell ref="M105:O105"/>
    <mergeCell ref="M106:O106"/>
    <mergeCell ref="S72:S73"/>
    <mergeCell ref="M29:O29"/>
    <mergeCell ref="M42:O42"/>
    <mergeCell ref="M54:O54"/>
    <mergeCell ref="M107:O107"/>
    <mergeCell ref="M25:O25"/>
    <mergeCell ref="C89:Q90"/>
    <mergeCell ref="C99:Q101"/>
    <mergeCell ref="M103:O103"/>
    <mergeCell ref="M104:O104"/>
    <mergeCell ref="B49:L49"/>
    <mergeCell ref="M49:O49"/>
    <mergeCell ref="M41:O41"/>
    <mergeCell ref="M53:O53"/>
    <mergeCell ref="C4:Q5"/>
    <mergeCell ref="C15:Q22"/>
    <mergeCell ref="B36:L36"/>
    <mergeCell ref="M24:O24"/>
    <mergeCell ref="M30:O30"/>
    <mergeCell ref="M31:O31"/>
    <mergeCell ref="M32:O32"/>
    <mergeCell ref="B12:Q13"/>
    <mergeCell ref="M28:O28"/>
    <mergeCell ref="C119:Q121"/>
    <mergeCell ref="C64:Q66"/>
    <mergeCell ref="C77:Q78"/>
    <mergeCell ref="D87:P87"/>
    <mergeCell ref="M36:O36"/>
    <mergeCell ref="M43:O43"/>
    <mergeCell ref="M55:O55"/>
    <mergeCell ref="B72:P75"/>
    <mergeCell ref="C67:Q71"/>
    <mergeCell ref="B86:B87"/>
    <mergeCell ref="M56:O56"/>
    <mergeCell ref="M57:O57"/>
    <mergeCell ref="B61:L61"/>
    <mergeCell ref="M61:O61"/>
    <mergeCell ref="M44:O44"/>
    <mergeCell ref="M45:O45"/>
    <mergeCell ref="M116:O116"/>
    <mergeCell ref="M117:O117"/>
    <mergeCell ref="C109:Q111"/>
    <mergeCell ref="M112:P112"/>
    <mergeCell ref="M113:O113"/>
    <mergeCell ref="M114:O114"/>
    <mergeCell ref="M115:O115"/>
  </mergeCells>
  <phoneticPr fontId="2"/>
  <conditionalFormatting sqref="A99:R107">
    <cfRule type="expression" dxfId="64" priority="8">
      <formula>AND($B$96&lt;&gt;"○",$B$97&lt;&gt;"○")</formula>
    </cfRule>
  </conditionalFormatting>
  <conditionalFormatting sqref="A109:R117">
    <cfRule type="expression" dxfId="63" priority="9">
      <formula>AND($B$92&lt;&gt;"○",$B$93&lt;&gt;"○",$B$95&lt;&gt;"○")</formula>
    </cfRule>
  </conditionalFormatting>
  <conditionalFormatting sqref="D87">
    <cfRule type="expression" dxfId="62" priority="2">
      <formula>$T$87=1</formula>
    </cfRule>
  </conditionalFormatting>
  <conditionalFormatting sqref="M103:M107">
    <cfRule type="expression" dxfId="61" priority="10">
      <formula>$B103&lt;&gt;"○"</formula>
    </cfRule>
  </conditionalFormatting>
  <conditionalFormatting sqref="M113:M117">
    <cfRule type="expression" dxfId="60" priority="11">
      <formula>$B113&lt;&gt;"○"</formula>
    </cfRule>
  </conditionalFormatting>
  <dataValidations count="3">
    <dataValidation type="list" allowBlank="1" showInputMessage="1" showErrorMessage="1" sqref="C6" xr:uid="{24E46651-AF19-4484-9F3E-672B1B526DC8}">
      <formula1>"1,2,3,4,5"</formula1>
    </dataValidation>
    <dataValidation type="list" allowBlank="1" showInputMessage="1" showErrorMessage="1" sqref="H33 H46 H58" xr:uid="{24FC4C8F-6AE6-4DDD-9413-47BE0030B295}">
      <formula1>"1,2,3"</formula1>
    </dataValidation>
    <dataValidation type="list" allowBlank="1" showInputMessage="1" showErrorMessage="1" sqref="B123:B129 B80:B87 B92:B97 B103:B107 B113:B117" xr:uid="{B2434798-8C8F-4D24-9B2D-135D9E429036}">
      <formula1>"○,　"</formula1>
    </dataValidation>
  </dataValidations>
  <hyperlinks>
    <hyperlink ref="B131" location="基本情報!A1" display="⇒基本情報へ戻る" xr:uid="{3612F594-E8CD-435D-8269-38BFBDDC7912}"/>
    <hyperlink ref="C39" r:id="rId1" display="https://www.fit-portal.go.jp/mypage/SearchPlantId" xr:uid="{C007DCB0-0D62-49C4-9517-305598B18DDC}"/>
  </hyperlinks>
  <pageMargins left="0.7" right="0.7" top="0.75" bottom="0.75" header="0.3" footer="0.3"/>
  <pageSetup paperSize="9" orientation="portrait" r:id="rId2"/>
  <ignoredErrors>
    <ignoredError sqref="B7:B11 C80:C8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2DC49-BE28-4951-A7E7-0E031D8E125E}">
  <dimension ref="A1:W447"/>
  <sheetViews>
    <sheetView showGridLines="0" zoomScaleNormal="100" workbookViewId="0"/>
  </sheetViews>
  <sheetFormatPr defaultColWidth="0" defaultRowHeight="15.75" zeroHeight="1"/>
  <cols>
    <col min="1" max="1" width="3.625" style="63" customWidth="1"/>
    <col min="2" max="2" width="11.25" style="63" customWidth="1"/>
    <col min="3" max="6" width="5.625" style="63" customWidth="1"/>
    <col min="7" max="7" width="5.75" style="63" customWidth="1"/>
    <col min="8" max="15" width="5.625" style="63" customWidth="1"/>
    <col min="16" max="16" width="15.875" style="63" customWidth="1"/>
    <col min="17" max="17" width="5.625" style="63" customWidth="1"/>
    <col min="18" max="18" width="3.625" style="63" customWidth="1"/>
    <col min="19" max="19" width="55.25" style="84" customWidth="1"/>
    <col min="20" max="20" width="0" style="86" hidden="1" customWidth="1"/>
    <col min="21" max="21" width="7.25" style="36" hidden="1" customWidth="1"/>
    <col min="22" max="23" width="0" style="34" hidden="1" customWidth="1"/>
    <col min="24" max="16384" width="8.625" style="56" hidden="1"/>
  </cols>
  <sheetData>
    <row r="1" spans="1:23">
      <c r="A1" s="54"/>
      <c r="B1" s="54"/>
      <c r="C1" s="54"/>
      <c r="D1" s="54"/>
      <c r="E1" s="54"/>
      <c r="F1" s="54"/>
      <c r="G1" s="54"/>
      <c r="H1" s="54"/>
      <c r="I1" s="54"/>
      <c r="J1" s="54"/>
      <c r="K1" s="54"/>
      <c r="L1" s="54"/>
      <c r="M1" s="54"/>
      <c r="N1" s="54"/>
      <c r="O1" s="54"/>
      <c r="P1" s="54"/>
      <c r="Q1" s="54"/>
      <c r="R1" s="54"/>
      <c r="T1" s="57" t="s">
        <v>462</v>
      </c>
      <c r="U1" s="57"/>
      <c r="W1" s="58"/>
    </row>
    <row r="2" spans="1:23" ht="16.5">
      <c r="A2" s="54"/>
      <c r="B2" s="85" t="s">
        <v>73</v>
      </c>
      <c r="C2" s="54"/>
      <c r="D2" s="54"/>
      <c r="F2" s="54"/>
      <c r="G2" s="54"/>
      <c r="H2" s="54"/>
      <c r="I2" s="54"/>
      <c r="J2" s="54"/>
      <c r="K2" s="54"/>
      <c r="L2" s="54"/>
      <c r="M2" s="54"/>
      <c r="N2" s="54"/>
      <c r="O2" s="54"/>
      <c r="P2" s="54"/>
      <c r="Q2" s="54"/>
      <c r="T2" s="59" t="s">
        <v>463</v>
      </c>
      <c r="U2" s="59"/>
      <c r="V2" s="58" t="s">
        <v>464</v>
      </c>
    </row>
    <row r="3" spans="1:23">
      <c r="A3" s="54"/>
      <c r="B3" s="61" t="s">
        <v>74</v>
      </c>
      <c r="C3" s="66"/>
      <c r="D3" s="66"/>
      <c r="E3" s="66"/>
      <c r="F3" s="66"/>
      <c r="G3" s="66"/>
      <c r="H3" s="66"/>
      <c r="I3" s="66"/>
      <c r="J3" s="66"/>
      <c r="K3" s="66"/>
      <c r="L3" s="66"/>
      <c r="M3" s="66"/>
      <c r="N3" s="66"/>
      <c r="O3" s="66"/>
      <c r="P3" s="66"/>
      <c r="Q3" s="66"/>
      <c r="U3" s="59"/>
      <c r="V3" s="35"/>
    </row>
    <row r="4" spans="1:23">
      <c r="A4" s="54"/>
      <c r="B4" s="61"/>
      <c r="C4" s="66"/>
      <c r="D4" s="66"/>
      <c r="E4" s="66"/>
      <c r="F4" s="66"/>
      <c r="G4" s="66"/>
      <c r="H4" s="66"/>
      <c r="I4" s="66"/>
      <c r="J4" s="66"/>
      <c r="K4" s="66"/>
      <c r="L4" s="66"/>
      <c r="M4" s="66"/>
      <c r="N4" s="66"/>
      <c r="O4" s="66"/>
      <c r="P4" s="66"/>
      <c r="Q4" s="66"/>
      <c r="U4" s="59"/>
      <c r="V4" s="58"/>
    </row>
    <row r="5" spans="1:23" ht="15" customHeight="1">
      <c r="A5" s="54"/>
      <c r="B5" s="61" t="s">
        <v>15</v>
      </c>
      <c r="C5" s="238" t="s">
        <v>387</v>
      </c>
      <c r="D5" s="238"/>
      <c r="E5" s="238"/>
      <c r="F5" s="238"/>
      <c r="G5" s="238"/>
      <c r="H5" s="238"/>
      <c r="I5" s="238"/>
      <c r="J5" s="238"/>
      <c r="K5" s="238"/>
      <c r="L5" s="238"/>
      <c r="M5" s="238"/>
      <c r="N5" s="238"/>
      <c r="O5" s="238"/>
      <c r="P5" s="238"/>
      <c r="Q5" s="238"/>
    </row>
    <row r="6" spans="1:23">
      <c r="A6" s="54"/>
      <c r="B6" s="61"/>
      <c r="C6" s="238"/>
      <c r="D6" s="238"/>
      <c r="E6" s="238"/>
      <c r="F6" s="238"/>
      <c r="G6" s="238"/>
      <c r="H6" s="238"/>
      <c r="I6" s="238"/>
      <c r="J6" s="238"/>
      <c r="K6" s="238"/>
      <c r="L6" s="238"/>
      <c r="M6" s="238"/>
      <c r="N6" s="238"/>
      <c r="O6" s="238"/>
      <c r="P6" s="238"/>
      <c r="Q6" s="238"/>
      <c r="T6" s="88"/>
    </row>
    <row r="7" spans="1:23">
      <c r="B7" s="65" t="s">
        <v>7</v>
      </c>
      <c r="C7" s="66"/>
      <c r="D7" s="66"/>
      <c r="E7" s="66"/>
      <c r="F7" s="66"/>
      <c r="G7" s="66"/>
      <c r="H7" s="66"/>
      <c r="I7" s="66"/>
      <c r="J7" s="66"/>
      <c r="K7" s="66"/>
      <c r="L7" s="66"/>
      <c r="M7" s="66"/>
      <c r="N7" s="66"/>
      <c r="O7" s="66"/>
      <c r="P7" s="66"/>
      <c r="Q7" s="66"/>
      <c r="S7" s="84" t="str">
        <f>IF(V7="NG","いずれか一つ以上選択してください/","")</f>
        <v>いずれか一つ以上選択してください/</v>
      </c>
      <c r="V7" s="34" t="str">
        <f>IF(COUNTIF(B8:B10,"○")=0,"NG","OK")</f>
        <v>NG</v>
      </c>
    </row>
    <row r="8" spans="1:23">
      <c r="B8" s="4"/>
      <c r="C8" s="67" t="s">
        <v>8</v>
      </c>
      <c r="D8" s="109" t="s">
        <v>388</v>
      </c>
      <c r="E8" s="109"/>
      <c r="F8" s="109"/>
      <c r="G8" s="109"/>
      <c r="H8" s="109"/>
      <c r="I8" s="109"/>
      <c r="J8" s="89"/>
      <c r="K8" s="89"/>
      <c r="L8" s="89"/>
      <c r="M8" s="89"/>
      <c r="N8" s="89"/>
      <c r="O8" s="89"/>
      <c r="P8" s="90"/>
      <c r="Q8" s="66"/>
    </row>
    <row r="9" spans="1:23" ht="30.6" customHeight="1">
      <c r="B9" s="4"/>
      <c r="C9" s="67" t="s">
        <v>9</v>
      </c>
      <c r="D9" s="353" t="s">
        <v>389</v>
      </c>
      <c r="E9" s="353"/>
      <c r="F9" s="353"/>
      <c r="G9" s="353"/>
      <c r="H9" s="353"/>
      <c r="I9" s="353"/>
      <c r="J9" s="353"/>
      <c r="K9" s="353"/>
      <c r="L9" s="353"/>
      <c r="M9" s="353"/>
      <c r="N9" s="353"/>
      <c r="O9" s="353"/>
      <c r="P9" s="354"/>
      <c r="Q9" s="66"/>
    </row>
    <row r="10" spans="1:23">
      <c r="B10" s="4"/>
      <c r="C10" s="67" t="s">
        <v>10</v>
      </c>
      <c r="D10" s="109" t="s">
        <v>390</v>
      </c>
      <c r="E10" s="109"/>
      <c r="F10" s="109"/>
      <c r="G10" s="109"/>
      <c r="H10" s="109"/>
      <c r="I10" s="109"/>
      <c r="J10" s="89"/>
      <c r="K10" s="89"/>
      <c r="L10" s="89"/>
      <c r="M10" s="89"/>
      <c r="N10" s="89"/>
      <c r="O10" s="89"/>
      <c r="P10" s="90"/>
      <c r="Q10" s="66"/>
      <c r="S10" s="84" t="str">
        <f>IF(V10="NG","選択肢1.～2.と、選択肢3.は同時に選択できません/","")</f>
        <v/>
      </c>
      <c r="T10" s="112" t="str">
        <f>IF(AND(B8="",B9="",B10="○"),1,"")</f>
        <v/>
      </c>
      <c r="V10" s="34" t="str">
        <f>IF(AND(COUNTIF(B8:B9,"○")&gt;=1,B10="○"),"NG","OK")</f>
        <v>OK</v>
      </c>
    </row>
    <row r="11" spans="1:23">
      <c r="A11" s="54"/>
      <c r="B11" s="61"/>
      <c r="C11" s="66"/>
      <c r="D11" s="66"/>
      <c r="E11" s="66"/>
      <c r="F11" s="66"/>
      <c r="G11" s="66"/>
      <c r="H11" s="66"/>
      <c r="I11" s="66"/>
      <c r="J11" s="66"/>
      <c r="K11" s="66"/>
      <c r="L11" s="66"/>
      <c r="M11" s="66"/>
      <c r="N11" s="66"/>
      <c r="O11" s="66"/>
      <c r="P11" s="66"/>
      <c r="Q11" s="66"/>
    </row>
    <row r="12" spans="1:23" ht="15" customHeight="1">
      <c r="B12" s="61" t="s">
        <v>16</v>
      </c>
      <c r="C12" s="238" t="s">
        <v>379</v>
      </c>
      <c r="D12" s="238"/>
      <c r="E12" s="238"/>
      <c r="F12" s="238"/>
      <c r="G12" s="238"/>
      <c r="H12" s="238"/>
      <c r="I12" s="238"/>
      <c r="J12" s="238"/>
      <c r="K12" s="238"/>
      <c r="L12" s="238"/>
      <c r="M12" s="238"/>
      <c r="N12" s="238"/>
      <c r="O12" s="238"/>
      <c r="P12" s="238"/>
      <c r="Q12" s="238"/>
      <c r="T12" s="112">
        <f>IF(AND(B8&lt;&gt;"○",B9&lt;&gt;"○"),1,"")</f>
        <v>1</v>
      </c>
    </row>
    <row r="13" spans="1:23">
      <c r="B13" s="61"/>
      <c r="C13" s="238"/>
      <c r="D13" s="238"/>
      <c r="E13" s="238"/>
      <c r="F13" s="238"/>
      <c r="G13" s="238"/>
      <c r="H13" s="238"/>
      <c r="I13" s="238"/>
      <c r="J13" s="238"/>
      <c r="K13" s="238"/>
      <c r="L13" s="238"/>
      <c r="M13" s="238"/>
      <c r="N13" s="238"/>
      <c r="O13" s="238"/>
      <c r="P13" s="238"/>
      <c r="Q13" s="238"/>
    </row>
    <row r="14" spans="1:23">
      <c r="B14" s="65" t="s">
        <v>7</v>
      </c>
      <c r="C14" s="66"/>
      <c r="D14" s="66"/>
      <c r="E14" s="66"/>
      <c r="F14" s="66"/>
      <c r="G14" s="66"/>
      <c r="H14" s="66"/>
      <c r="I14" s="66"/>
      <c r="J14" s="66"/>
      <c r="K14" s="66"/>
      <c r="L14" s="66"/>
      <c r="M14" s="66"/>
      <c r="N14" s="66"/>
      <c r="O14" s="66"/>
      <c r="P14" s="66"/>
      <c r="Q14" s="66"/>
      <c r="S14" s="84" t="str">
        <f>IF(V14="NG","いずれか一つ以上選択してください/","")</f>
        <v/>
      </c>
      <c r="V14" s="34" t="str">
        <f>IF(AND(COUNTIF(B8:B9,"○")&gt;=1,COUNTIF(B15:B19,"○")=0),"NG","OK")</f>
        <v>OK</v>
      </c>
    </row>
    <row r="15" spans="1:23">
      <c r="B15" s="4"/>
      <c r="C15" s="67" t="s">
        <v>8</v>
      </c>
      <c r="D15" s="69" t="s">
        <v>76</v>
      </c>
      <c r="E15" s="109"/>
      <c r="F15" s="109"/>
      <c r="G15" s="109"/>
      <c r="H15" s="109"/>
      <c r="I15" s="109"/>
      <c r="J15" s="89"/>
      <c r="K15" s="89"/>
      <c r="L15" s="89"/>
      <c r="M15" s="89"/>
      <c r="N15" s="89"/>
      <c r="O15" s="89"/>
      <c r="P15" s="90"/>
      <c r="Q15" s="66"/>
    </row>
    <row r="16" spans="1:23" ht="30" customHeight="1">
      <c r="B16" s="4"/>
      <c r="C16" s="67" t="s">
        <v>9</v>
      </c>
      <c r="D16" s="264" t="s">
        <v>75</v>
      </c>
      <c r="E16" s="264"/>
      <c r="F16" s="264"/>
      <c r="G16" s="264"/>
      <c r="H16" s="264"/>
      <c r="I16" s="264"/>
      <c r="J16" s="264"/>
      <c r="K16" s="264"/>
      <c r="L16" s="264"/>
      <c r="M16" s="264"/>
      <c r="N16" s="264"/>
      <c r="O16" s="264"/>
      <c r="P16" s="341"/>
      <c r="Q16" s="66"/>
    </row>
    <row r="17" spans="1:23">
      <c r="B17" s="4"/>
      <c r="C17" s="67" t="s">
        <v>10</v>
      </c>
      <c r="D17" s="69" t="s">
        <v>77</v>
      </c>
      <c r="E17" s="109"/>
      <c r="F17" s="109"/>
      <c r="G17" s="109"/>
      <c r="H17" s="109"/>
      <c r="I17" s="109"/>
      <c r="J17" s="89"/>
      <c r="K17" s="89"/>
      <c r="L17" s="89"/>
      <c r="M17" s="89"/>
      <c r="N17" s="89"/>
      <c r="O17" s="89"/>
      <c r="P17" s="90"/>
      <c r="Q17" s="66"/>
    </row>
    <row r="18" spans="1:23">
      <c r="B18" s="258"/>
      <c r="C18" s="110" t="s">
        <v>11</v>
      </c>
      <c r="D18" s="109" t="s">
        <v>21</v>
      </c>
      <c r="E18" s="109"/>
      <c r="F18" s="109"/>
      <c r="G18" s="109"/>
      <c r="H18" s="109"/>
      <c r="I18" s="109"/>
      <c r="J18" s="89"/>
      <c r="K18" s="89"/>
      <c r="L18" s="89"/>
      <c r="M18" s="89"/>
      <c r="N18" s="89"/>
      <c r="O18" s="89"/>
      <c r="P18" s="90"/>
      <c r="Q18" s="66"/>
    </row>
    <row r="19" spans="1:23">
      <c r="B19" s="259"/>
      <c r="C19" s="111"/>
      <c r="D19" s="241"/>
      <c r="E19" s="242"/>
      <c r="F19" s="242"/>
      <c r="G19" s="242"/>
      <c r="H19" s="242"/>
      <c r="I19" s="242"/>
      <c r="J19" s="242"/>
      <c r="K19" s="242"/>
      <c r="L19" s="242"/>
      <c r="M19" s="242"/>
      <c r="N19" s="242"/>
      <c r="O19" s="242"/>
      <c r="P19" s="243"/>
      <c r="Q19" s="66"/>
      <c r="S19" s="84" t="str">
        <f>IF(V19="NG","その他の具体的な内容を記入してください/","")</f>
        <v/>
      </c>
      <c r="T19" s="112">
        <f>IF(B18="",1,"")</f>
        <v>1</v>
      </c>
      <c r="V19" s="34" t="str">
        <f>IF(AND(COUNTIF(B8:B9,"○")&gt;=1,B18="○",D19=""),"NG","OK")</f>
        <v>OK</v>
      </c>
    </row>
    <row r="20" spans="1:23">
      <c r="B20" s="61"/>
      <c r="C20" s="87"/>
      <c r="D20" s="87"/>
      <c r="E20" s="87"/>
      <c r="F20" s="87"/>
      <c r="G20" s="87"/>
      <c r="H20" s="87"/>
      <c r="I20" s="87"/>
      <c r="J20" s="87"/>
      <c r="K20" s="87"/>
      <c r="L20" s="87"/>
      <c r="M20" s="87"/>
      <c r="N20" s="87"/>
      <c r="O20" s="87"/>
      <c r="P20" s="87"/>
      <c r="Q20" s="87"/>
    </row>
    <row r="21" spans="1:23" ht="15" customHeight="1">
      <c r="B21" s="238" t="s">
        <v>755</v>
      </c>
      <c r="C21" s="238"/>
      <c r="D21" s="238"/>
      <c r="E21" s="238"/>
      <c r="F21" s="238"/>
      <c r="G21" s="238"/>
      <c r="H21" s="238"/>
      <c r="I21" s="238"/>
      <c r="J21" s="238"/>
      <c r="K21" s="238"/>
      <c r="L21" s="238"/>
      <c r="M21" s="238"/>
      <c r="N21" s="238"/>
      <c r="O21" s="238"/>
      <c r="P21" s="238"/>
      <c r="Q21" s="238"/>
      <c r="T21" s="112">
        <f>IF(AND(B15&lt;&gt;"○",B16&lt;&gt;"○"),1,"")</f>
        <v>1</v>
      </c>
      <c r="V21" s="35"/>
      <c r="W21" s="35"/>
    </row>
    <row r="22" spans="1:23">
      <c r="B22" s="238"/>
      <c r="C22" s="238"/>
      <c r="D22" s="238"/>
      <c r="E22" s="238"/>
      <c r="F22" s="238"/>
      <c r="G22" s="238"/>
      <c r="H22" s="238"/>
      <c r="I22" s="238"/>
      <c r="J22" s="238"/>
      <c r="K22" s="238"/>
      <c r="L22" s="238"/>
      <c r="M22" s="238"/>
      <c r="N22" s="238"/>
      <c r="O22" s="238"/>
      <c r="P22" s="238"/>
      <c r="Q22" s="238"/>
    </row>
    <row r="23" spans="1:23">
      <c r="B23" s="299"/>
      <c r="C23" s="300"/>
      <c r="D23" s="300"/>
      <c r="E23" s="300"/>
      <c r="F23" s="300"/>
      <c r="G23" s="300"/>
      <c r="H23" s="300"/>
      <c r="I23" s="300"/>
      <c r="J23" s="300"/>
      <c r="K23" s="300"/>
      <c r="L23" s="300"/>
      <c r="M23" s="300"/>
      <c r="N23" s="300"/>
      <c r="O23" s="300"/>
      <c r="P23" s="301"/>
      <c r="Q23" s="87"/>
    </row>
    <row r="24" spans="1:23">
      <c r="B24" s="302"/>
      <c r="C24" s="303"/>
      <c r="D24" s="303"/>
      <c r="E24" s="303"/>
      <c r="F24" s="303"/>
      <c r="G24" s="303"/>
      <c r="H24" s="303"/>
      <c r="I24" s="303"/>
      <c r="J24" s="303"/>
      <c r="K24" s="303"/>
      <c r="L24" s="303"/>
      <c r="M24" s="303"/>
      <c r="N24" s="303"/>
      <c r="O24" s="303"/>
      <c r="P24" s="304"/>
      <c r="Q24" s="87"/>
      <c r="U24" s="37"/>
      <c r="V24" s="35"/>
      <c r="W24" s="35"/>
    </row>
    <row r="25" spans="1:23">
      <c r="B25" s="61"/>
      <c r="C25" s="87"/>
      <c r="D25" s="87"/>
      <c r="E25" s="87"/>
      <c r="F25" s="87"/>
      <c r="G25" s="87"/>
      <c r="H25" s="87"/>
      <c r="I25" s="87"/>
      <c r="J25" s="87"/>
      <c r="K25" s="87"/>
      <c r="L25" s="87"/>
      <c r="M25" s="87"/>
      <c r="N25" s="87"/>
      <c r="O25" s="87"/>
      <c r="P25" s="87"/>
      <c r="Q25" s="87"/>
      <c r="U25" s="37"/>
      <c r="V25" s="35"/>
      <c r="W25" s="35"/>
    </row>
    <row r="26" spans="1:23" ht="15" customHeight="1">
      <c r="A26" s="54"/>
      <c r="B26" s="61" t="s">
        <v>78</v>
      </c>
      <c r="C26" s="238" t="s">
        <v>391</v>
      </c>
      <c r="D26" s="238"/>
      <c r="E26" s="238"/>
      <c r="F26" s="238"/>
      <c r="G26" s="238"/>
      <c r="H26" s="238"/>
      <c r="I26" s="238"/>
      <c r="J26" s="238"/>
      <c r="K26" s="238"/>
      <c r="L26" s="238"/>
      <c r="M26" s="238"/>
      <c r="N26" s="238"/>
      <c r="O26" s="238"/>
      <c r="P26" s="238"/>
      <c r="Q26" s="238"/>
      <c r="U26" s="59"/>
      <c r="V26" s="58"/>
      <c r="W26" s="191"/>
    </row>
    <row r="27" spans="1:23">
      <c r="A27" s="54"/>
      <c r="B27" s="61"/>
      <c r="C27" s="238"/>
      <c r="D27" s="238"/>
      <c r="E27" s="238"/>
      <c r="F27" s="238"/>
      <c r="G27" s="238"/>
      <c r="H27" s="238"/>
      <c r="I27" s="238"/>
      <c r="J27" s="238"/>
      <c r="K27" s="238"/>
      <c r="L27" s="238"/>
      <c r="M27" s="238"/>
      <c r="N27" s="238"/>
      <c r="O27" s="238"/>
      <c r="P27" s="238"/>
      <c r="Q27" s="238"/>
      <c r="T27" s="88"/>
      <c r="U27" s="59"/>
      <c r="V27" s="58"/>
      <c r="W27" s="191"/>
    </row>
    <row r="28" spans="1:23">
      <c r="A28" s="54"/>
      <c r="B28" s="65" t="s">
        <v>7</v>
      </c>
      <c r="C28" s="2"/>
      <c r="D28" s="66"/>
      <c r="E28" s="66"/>
      <c r="F28" s="66"/>
      <c r="G28" s="66"/>
      <c r="H28" s="66"/>
      <c r="I28" s="66"/>
      <c r="J28" s="66"/>
      <c r="K28" s="66"/>
      <c r="L28" s="66"/>
      <c r="M28" s="66"/>
      <c r="N28" s="66"/>
      <c r="O28" s="66"/>
      <c r="P28" s="66"/>
      <c r="Q28" s="66"/>
      <c r="S28" s="84" t="str">
        <f>IF(V28="NG","いずれか一つを選択してください/","")</f>
        <v/>
      </c>
      <c r="T28" s="118"/>
      <c r="U28" s="37"/>
      <c r="V28" s="34" t="str">
        <f>IF(AND(COUNTIF(B8:B9,"○")&gt;=1,C28=""),"NG","OK")</f>
        <v>OK</v>
      </c>
      <c r="W28" s="35"/>
    </row>
    <row r="29" spans="1:23">
      <c r="A29" s="54"/>
      <c r="B29" s="67" t="s">
        <v>8</v>
      </c>
      <c r="C29" s="119" t="s">
        <v>90</v>
      </c>
      <c r="D29" s="70"/>
      <c r="E29" s="89"/>
      <c r="F29" s="89"/>
      <c r="G29" s="89"/>
      <c r="H29" s="89"/>
      <c r="I29" s="89"/>
      <c r="J29" s="89"/>
      <c r="K29" s="89"/>
      <c r="L29" s="89"/>
      <c r="M29" s="89"/>
      <c r="N29" s="89"/>
      <c r="O29" s="89"/>
      <c r="P29" s="90"/>
      <c r="Q29" s="66"/>
      <c r="U29" s="37"/>
      <c r="V29" s="35"/>
      <c r="W29" s="35"/>
    </row>
    <row r="30" spans="1:23">
      <c r="A30" s="54"/>
      <c r="B30" s="67" t="s">
        <v>9</v>
      </c>
      <c r="C30" s="119" t="s">
        <v>91</v>
      </c>
      <c r="D30" s="70"/>
      <c r="E30" s="89"/>
      <c r="F30" s="89"/>
      <c r="G30" s="89"/>
      <c r="H30" s="89"/>
      <c r="I30" s="89"/>
      <c r="J30" s="89"/>
      <c r="K30" s="89"/>
      <c r="L30" s="89"/>
      <c r="M30" s="89"/>
      <c r="N30" s="89"/>
      <c r="O30" s="89"/>
      <c r="P30" s="90"/>
      <c r="Q30" s="66"/>
      <c r="W30" s="35"/>
    </row>
    <row r="31" spans="1:23">
      <c r="A31" s="54"/>
      <c r="B31" s="110" t="s">
        <v>10</v>
      </c>
      <c r="C31" s="73" t="s">
        <v>21</v>
      </c>
      <c r="D31" s="109"/>
      <c r="E31" s="109"/>
      <c r="F31" s="109"/>
      <c r="G31" s="109"/>
      <c r="H31" s="109"/>
      <c r="I31" s="89"/>
      <c r="J31" s="89"/>
      <c r="K31" s="89"/>
      <c r="L31" s="89"/>
      <c r="M31" s="89"/>
      <c r="N31" s="89"/>
      <c r="O31" s="89"/>
      <c r="P31" s="90"/>
      <c r="Q31" s="66"/>
      <c r="U31" s="37"/>
      <c r="V31" s="35"/>
      <c r="W31" s="35"/>
    </row>
    <row r="32" spans="1:23" ht="15" customHeight="1">
      <c r="A32" s="54"/>
      <c r="B32" s="111"/>
      <c r="C32" s="120"/>
      <c r="D32" s="324"/>
      <c r="E32" s="325"/>
      <c r="F32" s="325"/>
      <c r="G32" s="325"/>
      <c r="H32" s="325"/>
      <c r="I32" s="325"/>
      <c r="J32" s="325"/>
      <c r="K32" s="325"/>
      <c r="L32" s="325"/>
      <c r="M32" s="325"/>
      <c r="N32" s="325"/>
      <c r="O32" s="325"/>
      <c r="P32" s="326"/>
      <c r="Q32" s="66"/>
      <c r="S32" s="84" t="str">
        <f>IF(V32="NG","その他の具体的な内容を記入してください/","")</f>
        <v/>
      </c>
      <c r="T32" s="112">
        <f>IF(C28&lt;&gt;3,1,"")</f>
        <v>1</v>
      </c>
      <c r="U32" s="37"/>
      <c r="V32" s="34" t="str">
        <f>IF(AND(COUNTIF(B8:B9,"○")&gt;=1,C28=3,D32=""),"NG","OK")</f>
        <v>OK</v>
      </c>
      <c r="W32" s="35"/>
    </row>
    <row r="33" spans="1:23">
      <c r="A33" s="54"/>
      <c r="B33" s="121"/>
      <c r="C33" s="77"/>
      <c r="D33" s="77"/>
      <c r="E33" s="77"/>
      <c r="F33" s="77"/>
      <c r="G33" s="77"/>
      <c r="H33" s="77"/>
      <c r="I33" s="77"/>
      <c r="J33" s="77"/>
      <c r="K33" s="77"/>
      <c r="L33" s="77"/>
      <c r="M33" s="77"/>
      <c r="N33" s="77"/>
      <c r="O33" s="77"/>
      <c r="P33" s="121"/>
      <c r="Q33" s="66"/>
      <c r="W33" s="35"/>
    </row>
    <row r="34" spans="1:23">
      <c r="A34" s="54"/>
      <c r="B34" s="61" t="s">
        <v>79</v>
      </c>
      <c r="C34" s="66"/>
      <c r="D34" s="66"/>
      <c r="E34" s="66"/>
      <c r="F34" s="66"/>
      <c r="G34" s="66"/>
      <c r="H34" s="66"/>
      <c r="I34" s="66"/>
      <c r="J34" s="66"/>
      <c r="K34" s="66"/>
      <c r="L34" s="66"/>
      <c r="M34" s="66"/>
      <c r="N34" s="66"/>
      <c r="O34" s="66"/>
      <c r="P34" s="66"/>
      <c r="Q34" s="66"/>
      <c r="W34" s="35"/>
    </row>
    <row r="35" spans="1:23">
      <c r="A35" s="54"/>
      <c r="B35" s="305" t="s">
        <v>80</v>
      </c>
      <c r="C35" s="305"/>
      <c r="D35" s="305"/>
      <c r="E35" s="305"/>
      <c r="F35" s="305"/>
      <c r="G35" s="305"/>
      <c r="H35" s="305"/>
      <c r="I35" s="305"/>
      <c r="J35" s="305"/>
      <c r="K35" s="305"/>
      <c r="L35" s="305"/>
      <c r="M35" s="305"/>
      <c r="N35" s="305"/>
      <c r="O35" s="305"/>
      <c r="P35" s="305"/>
      <c r="Q35" s="305"/>
    </row>
    <row r="36" spans="1:23">
      <c r="A36" s="54"/>
      <c r="B36" s="305"/>
      <c r="C36" s="305"/>
      <c r="D36" s="305"/>
      <c r="E36" s="305"/>
      <c r="F36" s="305"/>
      <c r="G36" s="305"/>
      <c r="H36" s="305"/>
      <c r="I36" s="305"/>
      <c r="J36" s="305"/>
      <c r="K36" s="305"/>
      <c r="L36" s="305"/>
      <c r="M36" s="305"/>
      <c r="N36" s="305"/>
      <c r="O36" s="305"/>
      <c r="P36" s="305"/>
      <c r="Q36" s="305"/>
    </row>
    <row r="37" spans="1:23">
      <c r="A37" s="54"/>
      <c r="B37" s="122"/>
      <c r="C37" s="122"/>
      <c r="D37" s="122"/>
      <c r="E37" s="122"/>
      <c r="F37" s="122"/>
      <c r="G37" s="122"/>
      <c r="H37" s="122"/>
      <c r="I37" s="122"/>
      <c r="J37" s="122"/>
      <c r="K37" s="122"/>
      <c r="L37" s="122"/>
      <c r="M37" s="122"/>
      <c r="N37" s="122"/>
      <c r="O37" s="122"/>
      <c r="P37" s="122"/>
      <c r="Q37" s="122"/>
      <c r="U37" s="37"/>
      <c r="V37" s="35"/>
      <c r="W37" s="35"/>
    </row>
    <row r="38" spans="1:23" ht="15" customHeight="1">
      <c r="A38" s="54"/>
      <c r="B38" s="61" t="s">
        <v>81</v>
      </c>
      <c r="C38" s="238" t="s">
        <v>392</v>
      </c>
      <c r="D38" s="238"/>
      <c r="E38" s="238"/>
      <c r="F38" s="238"/>
      <c r="G38" s="238"/>
      <c r="H38" s="238"/>
      <c r="I38" s="238"/>
      <c r="J38" s="238"/>
      <c r="K38" s="238"/>
      <c r="L38" s="238"/>
      <c r="M38" s="238"/>
      <c r="N38" s="238"/>
      <c r="O38" s="238"/>
      <c r="P38" s="238"/>
      <c r="Q38" s="238"/>
      <c r="U38" s="37"/>
      <c r="V38" s="35"/>
      <c r="W38" s="35"/>
    </row>
    <row r="39" spans="1:23" ht="15" customHeight="1">
      <c r="A39" s="54"/>
      <c r="B39" s="61"/>
      <c r="C39" s="238"/>
      <c r="D39" s="238"/>
      <c r="E39" s="238"/>
      <c r="F39" s="238"/>
      <c r="G39" s="238"/>
      <c r="H39" s="238"/>
      <c r="I39" s="238"/>
      <c r="J39" s="238"/>
      <c r="K39" s="238"/>
      <c r="L39" s="238"/>
      <c r="M39" s="238"/>
      <c r="N39" s="238"/>
      <c r="O39" s="238"/>
      <c r="P39" s="238"/>
      <c r="Q39" s="238"/>
      <c r="W39" s="35"/>
    </row>
    <row r="40" spans="1:23">
      <c r="A40" s="54"/>
      <c r="B40" s="61"/>
      <c r="C40" s="238"/>
      <c r="D40" s="238"/>
      <c r="E40" s="238"/>
      <c r="F40" s="238"/>
      <c r="G40" s="238"/>
      <c r="H40" s="238"/>
      <c r="I40" s="238"/>
      <c r="J40" s="238"/>
      <c r="K40" s="238"/>
      <c r="L40" s="238"/>
      <c r="M40" s="238"/>
      <c r="N40" s="238"/>
      <c r="O40" s="238"/>
      <c r="P40" s="238"/>
      <c r="Q40" s="238"/>
      <c r="T40" s="88"/>
      <c r="W40" s="35"/>
    </row>
    <row r="41" spans="1:23" ht="15" customHeight="1">
      <c r="A41" s="54"/>
      <c r="B41" s="73" t="s">
        <v>395</v>
      </c>
      <c r="C41" s="123"/>
      <c r="D41" s="123"/>
      <c r="E41" s="123"/>
      <c r="F41" s="124"/>
      <c r="G41" s="125"/>
      <c r="H41" s="329" t="s">
        <v>396</v>
      </c>
      <c r="I41" s="355"/>
      <c r="J41" s="356"/>
      <c r="K41" s="329" t="s">
        <v>460</v>
      </c>
      <c r="L41" s="355"/>
      <c r="M41" s="356"/>
      <c r="N41" s="329" t="s">
        <v>397</v>
      </c>
      <c r="O41" s="355"/>
      <c r="P41" s="356"/>
      <c r="Q41" s="126"/>
      <c r="T41" s="88"/>
      <c r="U41" s="37"/>
      <c r="V41" s="35"/>
      <c r="W41" s="35"/>
    </row>
    <row r="42" spans="1:23" ht="15" customHeight="1">
      <c r="A42" s="54"/>
      <c r="B42" s="127"/>
      <c r="C42" s="87"/>
      <c r="D42" s="87"/>
      <c r="E42" s="87"/>
      <c r="F42" s="126"/>
      <c r="G42" s="126"/>
      <c r="H42" s="357"/>
      <c r="I42" s="358"/>
      <c r="J42" s="359"/>
      <c r="K42" s="357"/>
      <c r="L42" s="358"/>
      <c r="M42" s="359"/>
      <c r="N42" s="357"/>
      <c r="O42" s="358"/>
      <c r="P42" s="359"/>
      <c r="Q42" s="126"/>
      <c r="T42" s="88"/>
      <c r="U42" s="37"/>
      <c r="V42" s="35"/>
      <c r="W42" s="35"/>
    </row>
    <row r="43" spans="1:23" ht="15" customHeight="1">
      <c r="A43" s="54"/>
      <c r="B43" s="127"/>
      <c r="C43" s="87"/>
      <c r="D43" s="87"/>
      <c r="E43" s="87"/>
      <c r="F43" s="126"/>
      <c r="G43" s="126"/>
      <c r="H43" s="360"/>
      <c r="I43" s="361"/>
      <c r="J43" s="362"/>
      <c r="K43" s="360"/>
      <c r="L43" s="361"/>
      <c r="M43" s="362"/>
      <c r="N43" s="360"/>
      <c r="O43" s="361"/>
      <c r="P43" s="362"/>
      <c r="Q43" s="126"/>
      <c r="T43" s="88"/>
      <c r="U43" s="37"/>
      <c r="V43" s="35"/>
      <c r="W43" s="35"/>
    </row>
    <row r="44" spans="1:23" ht="22.9" customHeight="1">
      <c r="A44" s="54"/>
      <c r="B44" s="110" t="s">
        <v>8</v>
      </c>
      <c r="C44" s="331" t="s">
        <v>82</v>
      </c>
      <c r="D44" s="331"/>
      <c r="E44" s="331"/>
      <c r="F44" s="331"/>
      <c r="G44" s="331"/>
      <c r="H44" s="315"/>
      <c r="I44" s="316"/>
      <c r="J44" s="317"/>
      <c r="K44" s="315"/>
      <c r="L44" s="316"/>
      <c r="M44" s="317"/>
      <c r="N44" s="315"/>
      <c r="O44" s="316"/>
      <c r="P44" s="317"/>
      <c r="Q44" s="87"/>
      <c r="S44" s="396" t="str">
        <f>IF(V44="NG","1．住宅など建物の屋根に架台設置された太陽光パネル：メガソーラー、災害等で「〇」を選択する場合は、「取り外しまたは解体・撤去を依頼／自社で実施」に「〇」を選択してください。/","")</f>
        <v/>
      </c>
      <c r="T44" s="112">
        <f>IF(H44&lt;&gt;"○",1,"")</f>
        <v>1</v>
      </c>
      <c r="U44" s="37"/>
      <c r="V44" s="34" t="str">
        <f>IF(AND(COUNTIF(B8:B9,"○")&gt;=1,H44&lt;&gt;"○",OR(K44="○",N44="○")),"NG","OK")</f>
        <v>OK</v>
      </c>
      <c r="W44" s="35"/>
    </row>
    <row r="45" spans="1:23" ht="22.9" customHeight="1">
      <c r="A45" s="54"/>
      <c r="B45" s="76"/>
      <c r="C45" s="332"/>
      <c r="D45" s="332"/>
      <c r="E45" s="332"/>
      <c r="F45" s="332"/>
      <c r="G45" s="332"/>
      <c r="H45" s="318"/>
      <c r="I45" s="319"/>
      <c r="J45" s="320"/>
      <c r="K45" s="318"/>
      <c r="L45" s="319"/>
      <c r="M45" s="320"/>
      <c r="N45" s="318"/>
      <c r="O45" s="319"/>
      <c r="P45" s="320"/>
      <c r="Q45" s="87"/>
      <c r="S45" s="396"/>
      <c r="T45" s="88"/>
      <c r="U45" s="37"/>
      <c r="V45" s="35"/>
      <c r="W45" s="35"/>
    </row>
    <row r="46" spans="1:23" ht="22.9" customHeight="1">
      <c r="A46" s="54"/>
      <c r="B46" s="128" t="s">
        <v>9</v>
      </c>
      <c r="C46" s="273" t="s">
        <v>83</v>
      </c>
      <c r="D46" s="274"/>
      <c r="E46" s="274"/>
      <c r="F46" s="274"/>
      <c r="G46" s="274"/>
      <c r="H46" s="315"/>
      <c r="I46" s="316"/>
      <c r="J46" s="317"/>
      <c r="K46" s="315"/>
      <c r="L46" s="316"/>
      <c r="M46" s="317"/>
      <c r="N46" s="315"/>
      <c r="O46" s="316"/>
      <c r="P46" s="317"/>
      <c r="Q46" s="87"/>
      <c r="S46" s="396" t="str">
        <f>IF(V46="NG","2．建物の屋根材や外壁材と一体化した太陽光パネル：メガソーラー、災害等で「〇」を選択する場合は、「取り外しまたは解体・撤去を依頼／自社で実施」に「〇」を選択してください。/","")</f>
        <v/>
      </c>
      <c r="T46" s="112">
        <f>IF(H46&lt;&gt;"○",1,"")</f>
        <v>1</v>
      </c>
      <c r="U46" s="37"/>
      <c r="V46" s="34" t="str">
        <f>IF(AND(COUNTIF(B8:B9,"○")&gt;=1,H46&lt;&gt;"○",OR(K46="○",N46="○")),"NG","OK")</f>
        <v>OK</v>
      </c>
      <c r="W46" s="35"/>
    </row>
    <row r="47" spans="1:23" ht="22.9" customHeight="1">
      <c r="A47" s="54"/>
      <c r="B47" s="98"/>
      <c r="C47" s="274"/>
      <c r="D47" s="274"/>
      <c r="E47" s="274"/>
      <c r="F47" s="274"/>
      <c r="G47" s="274"/>
      <c r="H47" s="318"/>
      <c r="I47" s="319"/>
      <c r="J47" s="320"/>
      <c r="K47" s="318"/>
      <c r="L47" s="319"/>
      <c r="M47" s="320"/>
      <c r="N47" s="318"/>
      <c r="O47" s="319"/>
      <c r="P47" s="320"/>
      <c r="Q47" s="87"/>
      <c r="S47" s="396"/>
      <c r="T47" s="88"/>
      <c r="U47" s="37"/>
      <c r="V47" s="35"/>
      <c r="W47" s="35"/>
    </row>
    <row r="48" spans="1:23" ht="22.9" customHeight="1">
      <c r="A48" s="54"/>
      <c r="B48" s="110" t="s">
        <v>10</v>
      </c>
      <c r="C48" s="275" t="s">
        <v>84</v>
      </c>
      <c r="D48" s="276"/>
      <c r="E48" s="276"/>
      <c r="F48" s="276"/>
      <c r="G48" s="276"/>
      <c r="H48" s="315"/>
      <c r="I48" s="316"/>
      <c r="J48" s="317"/>
      <c r="K48" s="315"/>
      <c r="L48" s="316"/>
      <c r="M48" s="317"/>
      <c r="N48" s="315"/>
      <c r="O48" s="316"/>
      <c r="P48" s="317"/>
      <c r="Q48" s="87"/>
      <c r="S48" s="396" t="str">
        <f>IF(V48="NG","３．平地に設置された太陽光パネル：メガソーラー、災害等で「〇」を選択する場合は、「取り外しまたは解体・撤去を依頼／自社で実施」に「〇」を選択してください。/","")</f>
        <v/>
      </c>
      <c r="T48" s="112">
        <f>IF(H48&lt;&gt;"○",1,"")</f>
        <v>1</v>
      </c>
      <c r="U48" s="37"/>
      <c r="V48" s="34" t="str">
        <f>IF(AND(COUNTIF(B8:B9,"○")&gt;=1,H48&lt;&gt;"○",OR(K48="○",N48="○")),"NG","OK")</f>
        <v>OK</v>
      </c>
      <c r="W48" s="35"/>
    </row>
    <row r="49" spans="1:23" ht="22.9" customHeight="1">
      <c r="A49" s="54"/>
      <c r="B49" s="76"/>
      <c r="C49" s="277"/>
      <c r="D49" s="277"/>
      <c r="E49" s="277"/>
      <c r="F49" s="277"/>
      <c r="G49" s="277"/>
      <c r="H49" s="318"/>
      <c r="I49" s="319"/>
      <c r="J49" s="320"/>
      <c r="K49" s="318"/>
      <c r="L49" s="319"/>
      <c r="M49" s="320"/>
      <c r="N49" s="318"/>
      <c r="O49" s="319"/>
      <c r="P49" s="320"/>
      <c r="Q49" s="87"/>
      <c r="S49" s="396"/>
      <c r="T49" s="88"/>
      <c r="U49" s="37"/>
      <c r="V49" s="35"/>
      <c r="W49" s="35"/>
    </row>
    <row r="50" spans="1:23" ht="22.9" customHeight="1">
      <c r="A50" s="54"/>
      <c r="B50" s="128" t="s">
        <v>11</v>
      </c>
      <c r="C50" s="278" t="s">
        <v>21</v>
      </c>
      <c r="D50" s="278"/>
      <c r="E50" s="278"/>
      <c r="F50" s="1"/>
      <c r="G50" s="1"/>
      <c r="H50" s="315"/>
      <c r="I50" s="316"/>
      <c r="J50" s="317"/>
      <c r="K50" s="315"/>
      <c r="L50" s="316"/>
      <c r="M50" s="317"/>
      <c r="N50" s="315"/>
      <c r="O50" s="316"/>
      <c r="P50" s="317"/>
      <c r="Q50" s="87"/>
      <c r="S50" s="396" t="str">
        <f>IF(V50="NG","4．その他：メガソーラー、災害等で「〇」を選択する場合は、「取り外しまたは解体・撤去を依頼／自社で実施」に「〇」を選択してください。/","")</f>
        <v/>
      </c>
      <c r="T50" s="112">
        <f>IF(H50&lt;&gt;"○",1,"")</f>
        <v>1</v>
      </c>
      <c r="U50" s="37"/>
      <c r="V50" s="34" t="str">
        <f>IF(AND(COUNTIF(B8:B9,"○")&gt;=1,H50&lt;&gt;"○",OR(K50="○",N50="○")),"NG","OK")</f>
        <v>OK</v>
      </c>
      <c r="W50" s="35"/>
    </row>
    <row r="51" spans="1:23" ht="22.9" customHeight="1">
      <c r="A51" s="54"/>
      <c r="B51" s="129"/>
      <c r="C51" s="1"/>
      <c r="D51" s="279"/>
      <c r="E51" s="280"/>
      <c r="F51" s="280"/>
      <c r="G51" s="281"/>
      <c r="H51" s="321"/>
      <c r="I51" s="322"/>
      <c r="J51" s="323"/>
      <c r="K51" s="321"/>
      <c r="L51" s="322"/>
      <c r="M51" s="323"/>
      <c r="N51" s="321"/>
      <c r="O51" s="322"/>
      <c r="P51" s="323"/>
      <c r="Q51" s="87"/>
      <c r="S51" s="396"/>
      <c r="T51" s="88"/>
      <c r="U51" s="37"/>
      <c r="V51" s="35"/>
      <c r="W51" s="35"/>
    </row>
    <row r="52" spans="1:23">
      <c r="A52" s="54"/>
      <c r="B52" s="130"/>
      <c r="C52" s="131"/>
      <c r="D52" s="282"/>
      <c r="E52" s="283"/>
      <c r="F52" s="283"/>
      <c r="G52" s="284"/>
      <c r="H52" s="318"/>
      <c r="I52" s="319"/>
      <c r="J52" s="320"/>
      <c r="K52" s="318"/>
      <c r="L52" s="319"/>
      <c r="M52" s="320"/>
      <c r="N52" s="318"/>
      <c r="O52" s="319"/>
      <c r="P52" s="320"/>
      <c r="Q52" s="87"/>
      <c r="S52" s="84" t="str">
        <f>IF(V52="NG","その他の具体的な内容を記入してください/","")</f>
        <v/>
      </c>
      <c r="T52" s="88"/>
      <c r="U52" s="37"/>
      <c r="V52" s="34" t="str">
        <f>IF(AND(COUNTIF(B8:B9,"○")&gt;=1,OR(H50="○",K50="○",N50="○"),D51=""),"NG","OK")</f>
        <v>OK</v>
      </c>
      <c r="W52" s="35"/>
    </row>
    <row r="53" spans="1:23">
      <c r="A53" s="54"/>
      <c r="B53" s="61"/>
      <c r="C53" s="87"/>
      <c r="D53" s="87"/>
      <c r="E53" s="87"/>
      <c r="F53" s="87"/>
      <c r="G53" s="87"/>
      <c r="H53" s="87"/>
      <c r="I53" s="87"/>
      <c r="J53" s="87"/>
      <c r="K53" s="87"/>
      <c r="L53" s="87"/>
      <c r="M53" s="87"/>
      <c r="N53" s="87"/>
      <c r="O53" s="87"/>
      <c r="P53" s="87"/>
      <c r="Q53" s="87"/>
      <c r="T53" s="88"/>
      <c r="W53" s="35"/>
    </row>
    <row r="54" spans="1:23" ht="15" customHeight="1">
      <c r="A54" s="54"/>
      <c r="B54" s="73" t="s">
        <v>394</v>
      </c>
      <c r="C54" s="123"/>
      <c r="D54" s="123"/>
      <c r="E54" s="123"/>
      <c r="F54" s="124"/>
      <c r="G54" s="125"/>
      <c r="H54" s="329" t="s">
        <v>85</v>
      </c>
      <c r="I54" s="289"/>
      <c r="J54" s="289"/>
      <c r="K54" s="329" t="s">
        <v>86</v>
      </c>
      <c r="L54" s="289"/>
      <c r="M54" s="290"/>
      <c r="N54" s="289" t="s">
        <v>87</v>
      </c>
      <c r="O54" s="289"/>
      <c r="P54" s="290"/>
      <c r="Q54" s="126"/>
      <c r="T54" s="88"/>
      <c r="U54" s="37"/>
      <c r="V54" s="35"/>
      <c r="W54" s="35"/>
    </row>
    <row r="55" spans="1:23">
      <c r="A55" s="54"/>
      <c r="B55" s="127"/>
      <c r="C55" s="87"/>
      <c r="D55" s="87"/>
      <c r="E55" s="87"/>
      <c r="F55" s="126"/>
      <c r="G55" s="126"/>
      <c r="H55" s="330"/>
      <c r="I55" s="327"/>
      <c r="J55" s="327"/>
      <c r="K55" s="330"/>
      <c r="L55" s="327"/>
      <c r="M55" s="328"/>
      <c r="N55" s="327"/>
      <c r="O55" s="327"/>
      <c r="P55" s="328"/>
      <c r="Q55" s="126"/>
      <c r="T55" s="88"/>
      <c r="U55" s="37"/>
      <c r="V55" s="35"/>
      <c r="W55" s="35"/>
    </row>
    <row r="56" spans="1:23">
      <c r="A56" s="54"/>
      <c r="B56" s="127"/>
      <c r="C56" s="87"/>
      <c r="D56" s="87"/>
      <c r="E56" s="87"/>
      <c r="F56" s="126"/>
      <c r="G56" s="126"/>
      <c r="H56" s="330"/>
      <c r="I56" s="327"/>
      <c r="J56" s="327"/>
      <c r="K56" s="330"/>
      <c r="L56" s="327"/>
      <c r="M56" s="328"/>
      <c r="N56" s="327"/>
      <c r="O56" s="327"/>
      <c r="P56" s="328"/>
      <c r="Q56" s="126"/>
      <c r="T56" s="88"/>
      <c r="W56" s="35"/>
    </row>
    <row r="57" spans="1:23" ht="22.9" customHeight="1">
      <c r="A57" s="54"/>
      <c r="B57" s="110" t="s">
        <v>8</v>
      </c>
      <c r="C57" s="331" t="s">
        <v>82</v>
      </c>
      <c r="D57" s="331"/>
      <c r="E57" s="331"/>
      <c r="F57" s="331"/>
      <c r="G57" s="331"/>
      <c r="H57" s="285"/>
      <c r="I57" s="286"/>
      <c r="J57" s="123"/>
      <c r="K57" s="285"/>
      <c r="L57" s="286"/>
      <c r="M57" s="134"/>
      <c r="N57" s="285"/>
      <c r="O57" s="286"/>
      <c r="P57" s="134"/>
      <c r="Q57" s="87"/>
      <c r="S57" s="396" t="str">
        <f>IF(V57="NG","1．住宅など建物の屋根に架台設置された太陽光パネル：メガソーラー、災害等の件数が取り外しまたは解体・撤去を依頼／自社で実施した件数より大きくなっています/","")</f>
        <v/>
      </c>
      <c r="T57" s="112">
        <f>IF(K44&lt;&gt;"○",1,"")</f>
        <v>1</v>
      </c>
      <c r="U57" s="112">
        <f>IF(N44&lt;&gt;"○",1,"")</f>
        <v>1</v>
      </c>
      <c r="V57" s="34" t="str">
        <f>IF(AND(COUNTIF(B8:B9,"○")&gt;=1,H57&lt;K57+N57),"NG","OK")</f>
        <v>OK</v>
      </c>
      <c r="W57" s="35"/>
    </row>
    <row r="58" spans="1:23" ht="22.9" customHeight="1">
      <c r="A58" s="54"/>
      <c r="B58" s="76"/>
      <c r="C58" s="332"/>
      <c r="D58" s="332"/>
      <c r="E58" s="332"/>
      <c r="F58" s="332"/>
      <c r="G58" s="332"/>
      <c r="H58" s="287"/>
      <c r="I58" s="288"/>
      <c r="J58" s="135" t="s">
        <v>92</v>
      </c>
      <c r="K58" s="287"/>
      <c r="L58" s="288"/>
      <c r="M58" s="136" t="s">
        <v>92</v>
      </c>
      <c r="N58" s="287"/>
      <c r="O58" s="288"/>
      <c r="P58" s="136" t="s">
        <v>92</v>
      </c>
      <c r="Q58" s="87"/>
      <c r="S58" s="396"/>
      <c r="T58" s="88"/>
      <c r="U58" s="37"/>
      <c r="V58" s="35"/>
      <c r="W58" s="35"/>
    </row>
    <row r="59" spans="1:23" ht="22.9" customHeight="1">
      <c r="A59" s="54"/>
      <c r="B59" s="128" t="s">
        <v>9</v>
      </c>
      <c r="C59" s="273" t="s">
        <v>83</v>
      </c>
      <c r="D59" s="274"/>
      <c r="E59" s="274"/>
      <c r="F59" s="274"/>
      <c r="G59" s="274"/>
      <c r="H59" s="285"/>
      <c r="I59" s="286"/>
      <c r="J59" s="123"/>
      <c r="K59" s="285"/>
      <c r="L59" s="286"/>
      <c r="M59" s="134"/>
      <c r="N59" s="285"/>
      <c r="O59" s="286"/>
      <c r="P59" s="134"/>
      <c r="Q59" s="87"/>
      <c r="S59" s="396" t="str">
        <f>IF(V59="NG","2．建物の屋根材や外壁材と一体化した太陽光パネル：メガソーラー、災害等の件数が取り外しまたは解体・撤去を依頼／自社で実施した件数より大きくなっています/","")</f>
        <v/>
      </c>
      <c r="T59" s="112">
        <f>IF(K46&lt;&gt;"○",1,"")</f>
        <v>1</v>
      </c>
      <c r="U59" s="112">
        <f>IF(N46&lt;&gt;"○",1,"")</f>
        <v>1</v>
      </c>
      <c r="V59" s="34" t="str">
        <f>IF(AND(COUNTIF(B8:B9,"○")&gt;=1,H59&lt;K59+N59),"NG","OK")</f>
        <v>OK</v>
      </c>
      <c r="W59" s="35"/>
    </row>
    <row r="60" spans="1:23" ht="22.9" customHeight="1">
      <c r="A60" s="54"/>
      <c r="B60" s="98"/>
      <c r="C60" s="274"/>
      <c r="D60" s="274"/>
      <c r="E60" s="274"/>
      <c r="F60" s="274"/>
      <c r="G60" s="274"/>
      <c r="H60" s="287"/>
      <c r="I60" s="288"/>
      <c r="J60" s="135" t="s">
        <v>92</v>
      </c>
      <c r="K60" s="287"/>
      <c r="L60" s="288"/>
      <c r="M60" s="136" t="s">
        <v>92</v>
      </c>
      <c r="N60" s="287"/>
      <c r="O60" s="288"/>
      <c r="P60" s="136" t="s">
        <v>92</v>
      </c>
      <c r="Q60" s="87"/>
      <c r="S60" s="396"/>
      <c r="T60" s="88"/>
      <c r="U60" s="37"/>
      <c r="V60" s="35"/>
    </row>
    <row r="61" spans="1:23" ht="22.9" customHeight="1">
      <c r="A61" s="54"/>
      <c r="B61" s="110" t="s">
        <v>10</v>
      </c>
      <c r="C61" s="275" t="s">
        <v>84</v>
      </c>
      <c r="D61" s="276"/>
      <c r="E61" s="276"/>
      <c r="F61" s="276"/>
      <c r="G61" s="276"/>
      <c r="H61" s="285"/>
      <c r="I61" s="286"/>
      <c r="J61" s="123"/>
      <c r="K61" s="285"/>
      <c r="L61" s="286"/>
      <c r="M61" s="134"/>
      <c r="N61" s="285"/>
      <c r="O61" s="286"/>
      <c r="P61" s="134"/>
      <c r="Q61" s="87"/>
      <c r="S61" s="396" t="str">
        <f>IF(V61="NG","3．平地に設置された太陽光パネル：メガソーラー、災害等の件数が取り外しまたは解体・撤去を依頼／自社で実施した件数より大きくなっています/","")</f>
        <v/>
      </c>
      <c r="T61" s="112">
        <f>IF(K48&lt;&gt;"○",1,"")</f>
        <v>1</v>
      </c>
      <c r="U61" s="112">
        <f>IF(N48&lt;&gt;"○",1,"")</f>
        <v>1</v>
      </c>
      <c r="V61" s="34" t="str">
        <f>IF(AND(COUNTIF(B8:B9,"○")&gt;=1,H61&lt;K61+N61),"NG","OK")</f>
        <v>OK</v>
      </c>
      <c r="W61" s="35"/>
    </row>
    <row r="62" spans="1:23" ht="22.9" customHeight="1">
      <c r="A62" s="54"/>
      <c r="B62" s="76"/>
      <c r="C62" s="277"/>
      <c r="D62" s="277"/>
      <c r="E62" s="277"/>
      <c r="F62" s="277"/>
      <c r="G62" s="277"/>
      <c r="H62" s="287"/>
      <c r="I62" s="288"/>
      <c r="J62" s="135" t="s">
        <v>92</v>
      </c>
      <c r="K62" s="287"/>
      <c r="L62" s="288"/>
      <c r="M62" s="136" t="s">
        <v>92</v>
      </c>
      <c r="N62" s="287"/>
      <c r="O62" s="288"/>
      <c r="P62" s="136" t="s">
        <v>92</v>
      </c>
      <c r="Q62" s="87"/>
      <c r="S62" s="396"/>
      <c r="T62" s="88"/>
      <c r="U62" s="37"/>
      <c r="V62" s="35"/>
      <c r="W62" s="35"/>
    </row>
    <row r="63" spans="1:23" ht="22.9" customHeight="1">
      <c r="A63" s="54"/>
      <c r="B63" s="128" t="s">
        <v>11</v>
      </c>
      <c r="C63" s="278" t="s">
        <v>21</v>
      </c>
      <c r="D63" s="278"/>
      <c r="E63" s="278"/>
      <c r="F63" s="1"/>
      <c r="G63" s="1"/>
      <c r="H63" s="285"/>
      <c r="I63" s="348"/>
      <c r="J63" s="137"/>
      <c r="K63" s="285"/>
      <c r="L63" s="348"/>
      <c r="M63" s="137"/>
      <c r="N63" s="285"/>
      <c r="O63" s="348"/>
      <c r="P63" s="137"/>
      <c r="Q63" s="87"/>
      <c r="S63" s="396" t="str">
        <f>IF(V63="NG","4．その他：メガソーラー、災害等の件数が取り外しまたは解体・撤去を依頼／自社で実施した件数より大きくなっています/","")</f>
        <v/>
      </c>
      <c r="T63" s="112">
        <f>IF(K50&lt;&gt;"○",1,"")</f>
        <v>1</v>
      </c>
      <c r="U63" s="112">
        <f>IF(N50&lt;&gt;"○",1,"")</f>
        <v>1</v>
      </c>
      <c r="V63" s="34" t="str">
        <f>IF(AND(COUNTIF(B8:B9,"○")&gt;=1,H63&lt;K63+N63),"NG","OK")</f>
        <v>OK</v>
      </c>
      <c r="W63" s="35"/>
    </row>
    <row r="64" spans="1:23" ht="22.9" customHeight="1">
      <c r="A64" s="54"/>
      <c r="B64" s="129"/>
      <c r="C64" s="1"/>
      <c r="D64" s="279"/>
      <c r="E64" s="280"/>
      <c r="F64" s="280"/>
      <c r="G64" s="281"/>
      <c r="H64" s="349"/>
      <c r="I64" s="350"/>
      <c r="J64" s="138"/>
      <c r="K64" s="349"/>
      <c r="L64" s="350"/>
      <c r="M64" s="138"/>
      <c r="N64" s="349"/>
      <c r="O64" s="350"/>
      <c r="P64" s="138"/>
      <c r="Q64" s="87"/>
      <c r="S64" s="396"/>
      <c r="T64" s="88"/>
      <c r="U64" s="37"/>
      <c r="V64" s="35"/>
      <c r="W64" s="35"/>
    </row>
    <row r="65" spans="1:23">
      <c r="A65" s="54"/>
      <c r="B65" s="130"/>
      <c r="C65" s="131"/>
      <c r="D65" s="282"/>
      <c r="E65" s="283"/>
      <c r="F65" s="283"/>
      <c r="G65" s="284"/>
      <c r="H65" s="287"/>
      <c r="I65" s="338"/>
      <c r="J65" s="139" t="s">
        <v>92</v>
      </c>
      <c r="K65" s="287"/>
      <c r="L65" s="338"/>
      <c r="M65" s="139" t="s">
        <v>92</v>
      </c>
      <c r="N65" s="287"/>
      <c r="O65" s="338"/>
      <c r="P65" s="139" t="s">
        <v>92</v>
      </c>
      <c r="Q65" s="87"/>
      <c r="S65" s="84" t="str">
        <f>IF(V65="NG","その他の具体的な内容を記入してください/","")</f>
        <v/>
      </c>
      <c r="T65" s="88"/>
      <c r="U65" s="37"/>
      <c r="V65" s="34" t="str">
        <f>IF(AND(COUNTIF(B8:B9,"○")&gt;=1,SUM(H63,K63,N63)&gt;=1,D64=""),"NG","OK")</f>
        <v>OK</v>
      </c>
      <c r="W65" s="35"/>
    </row>
    <row r="66" spans="1:23">
      <c r="A66" s="54"/>
      <c r="B66" s="61"/>
      <c r="C66" s="87"/>
      <c r="D66" s="87"/>
      <c r="E66" s="87"/>
      <c r="F66" s="87"/>
      <c r="G66" s="87"/>
      <c r="H66" s="87"/>
      <c r="I66" s="87"/>
      <c r="J66" s="87"/>
      <c r="K66" s="87"/>
      <c r="L66" s="87"/>
      <c r="M66" s="87"/>
      <c r="N66" s="87"/>
      <c r="O66" s="87"/>
      <c r="P66" s="87"/>
      <c r="Q66" s="87"/>
      <c r="T66" s="88"/>
      <c r="U66" s="37"/>
      <c r="V66" s="35"/>
      <c r="W66" s="35"/>
    </row>
    <row r="67" spans="1:23" ht="15" customHeight="1">
      <c r="A67" s="54"/>
      <c r="B67" s="61" t="s">
        <v>88</v>
      </c>
      <c r="C67" s="238" t="s">
        <v>727</v>
      </c>
      <c r="D67" s="238"/>
      <c r="E67" s="238"/>
      <c r="F67" s="238"/>
      <c r="G67" s="238"/>
      <c r="H67" s="238"/>
      <c r="I67" s="238"/>
      <c r="J67" s="238"/>
      <c r="K67" s="238"/>
      <c r="L67" s="238"/>
      <c r="M67" s="238"/>
      <c r="N67" s="238"/>
      <c r="O67" s="238"/>
      <c r="P67" s="238"/>
      <c r="Q67" s="238"/>
      <c r="T67" s="112">
        <f>IF(SUM(H57:I65,K57:L65,N57:O65)=0,1,"")</f>
        <v>1</v>
      </c>
      <c r="U67" s="37"/>
      <c r="W67" s="35"/>
    </row>
    <row r="68" spans="1:23" ht="15" customHeight="1">
      <c r="A68" s="54"/>
      <c r="B68" s="61"/>
      <c r="C68" s="238"/>
      <c r="D68" s="238"/>
      <c r="E68" s="238"/>
      <c r="F68" s="238"/>
      <c r="G68" s="238"/>
      <c r="H68" s="238"/>
      <c r="I68" s="238"/>
      <c r="J68" s="238"/>
      <c r="K68" s="238"/>
      <c r="L68" s="238"/>
      <c r="M68" s="238"/>
      <c r="N68" s="238"/>
      <c r="O68" s="238"/>
      <c r="P68" s="238"/>
      <c r="Q68" s="238"/>
      <c r="W68" s="35"/>
    </row>
    <row r="69" spans="1:23" ht="15" customHeight="1">
      <c r="A69" s="54"/>
      <c r="B69" s="61"/>
      <c r="C69" s="238"/>
      <c r="D69" s="238"/>
      <c r="E69" s="238"/>
      <c r="F69" s="238"/>
      <c r="G69" s="238"/>
      <c r="H69" s="238"/>
      <c r="I69" s="238"/>
      <c r="J69" s="238"/>
      <c r="K69" s="238"/>
      <c r="L69" s="238"/>
      <c r="M69" s="238"/>
      <c r="N69" s="238"/>
      <c r="O69" s="238"/>
      <c r="P69" s="238"/>
      <c r="Q69" s="238"/>
      <c r="U69" s="37"/>
      <c r="V69" s="35"/>
      <c r="W69" s="35"/>
    </row>
    <row r="70" spans="1:23" ht="15" customHeight="1">
      <c r="A70" s="54"/>
      <c r="B70" s="61"/>
      <c r="C70" s="238"/>
      <c r="D70" s="238"/>
      <c r="E70" s="238"/>
      <c r="F70" s="238"/>
      <c r="G70" s="238"/>
      <c r="H70" s="238"/>
      <c r="I70" s="238"/>
      <c r="J70" s="238"/>
      <c r="K70" s="238"/>
      <c r="L70" s="238"/>
      <c r="M70" s="238"/>
      <c r="N70" s="238"/>
      <c r="O70" s="238"/>
      <c r="P70" s="238"/>
      <c r="Q70" s="238"/>
      <c r="U70" s="37"/>
      <c r="W70" s="35"/>
    </row>
    <row r="71" spans="1:23" ht="15" customHeight="1">
      <c r="A71" s="54"/>
      <c r="B71" s="61"/>
      <c r="C71" s="238"/>
      <c r="D71" s="238"/>
      <c r="E71" s="238"/>
      <c r="F71" s="238"/>
      <c r="G71" s="238"/>
      <c r="H71" s="238"/>
      <c r="I71" s="238"/>
      <c r="J71" s="238"/>
      <c r="K71" s="238"/>
      <c r="L71" s="238"/>
      <c r="M71" s="238"/>
      <c r="N71" s="238"/>
      <c r="O71" s="238"/>
      <c r="P71" s="238"/>
      <c r="Q71" s="238"/>
      <c r="W71" s="35"/>
    </row>
    <row r="72" spans="1:23">
      <c r="A72" s="54"/>
      <c r="B72" s="61"/>
      <c r="C72" s="238"/>
      <c r="D72" s="238"/>
      <c r="E72" s="238"/>
      <c r="F72" s="238"/>
      <c r="G72" s="238"/>
      <c r="H72" s="238"/>
      <c r="I72" s="238"/>
      <c r="J72" s="238"/>
      <c r="K72" s="238"/>
      <c r="L72" s="238"/>
      <c r="M72" s="238"/>
      <c r="N72" s="238"/>
      <c r="O72" s="238"/>
      <c r="P72" s="238"/>
      <c r="Q72" s="238"/>
      <c r="T72" s="88"/>
      <c r="U72" s="37"/>
      <c r="V72" s="35"/>
      <c r="W72" s="35"/>
    </row>
    <row r="73" spans="1:23" ht="15" customHeight="1">
      <c r="A73" s="54"/>
      <c r="B73" s="73"/>
      <c r="C73" s="140"/>
      <c r="D73" s="140"/>
      <c r="E73" s="140"/>
      <c r="F73" s="141"/>
      <c r="G73" s="351" t="s">
        <v>98</v>
      </c>
      <c r="H73" s="351"/>
      <c r="I73" s="206" t="s">
        <v>99</v>
      </c>
      <c r="J73" s="206"/>
      <c r="K73" s="206" t="s">
        <v>100</v>
      </c>
      <c r="L73" s="206"/>
      <c r="M73" s="206" t="s">
        <v>101</v>
      </c>
      <c r="N73" s="206"/>
      <c r="O73" s="343" t="s">
        <v>102</v>
      </c>
      <c r="P73" s="344"/>
      <c r="Q73" s="345"/>
      <c r="S73" s="84" t="str">
        <f>IF(V73="NG","その他：排出量を入力してください/","")</f>
        <v/>
      </c>
      <c r="T73" s="88"/>
      <c r="U73" s="37"/>
      <c r="V73" s="34" t="str">
        <f>IF(AND(COUNTIF(B8:B9,"○")&gt;=1,P74&lt;&gt;"",COUNTA(O75:P90)=0), "NG", "OK")</f>
        <v>OK</v>
      </c>
      <c r="W73" s="35"/>
    </row>
    <row r="74" spans="1:23">
      <c r="A74" s="54"/>
      <c r="B74" s="142"/>
      <c r="C74" s="135"/>
      <c r="D74" s="135"/>
      <c r="E74" s="135"/>
      <c r="F74" s="136"/>
      <c r="G74" s="352"/>
      <c r="H74" s="351"/>
      <c r="I74" s="342"/>
      <c r="J74" s="206"/>
      <c r="K74" s="342"/>
      <c r="L74" s="206"/>
      <c r="M74" s="342"/>
      <c r="N74" s="206"/>
      <c r="O74" s="143"/>
      <c r="P74" s="346"/>
      <c r="Q74" s="347"/>
      <c r="S74" s="84" t="str">
        <f>IF(V74="NG","その他の具体的内容を記入してください/","")</f>
        <v/>
      </c>
      <c r="T74" s="88"/>
      <c r="U74" s="37"/>
      <c r="V74" s="34" t="str">
        <f>IF(AND(COUNTIF(B8:B9,"○")&gt;=1,SUM(O75:P90)&gt;=1,P74=""),"NG","OK")</f>
        <v>OK</v>
      </c>
      <c r="W74" s="35"/>
    </row>
    <row r="75" spans="1:23">
      <c r="A75" s="54"/>
      <c r="B75" s="110" t="s">
        <v>8</v>
      </c>
      <c r="C75" s="144" t="s">
        <v>93</v>
      </c>
      <c r="D75" s="140"/>
      <c r="E75" s="140"/>
      <c r="F75" s="140"/>
      <c r="G75" s="177"/>
      <c r="H75" s="145" t="s">
        <v>103</v>
      </c>
      <c r="I75" s="177"/>
      <c r="J75" s="145" t="s">
        <v>103</v>
      </c>
      <c r="K75" s="177"/>
      <c r="L75" s="145" t="s">
        <v>103</v>
      </c>
      <c r="M75" s="177"/>
      <c r="N75" s="145" t="s">
        <v>103</v>
      </c>
      <c r="O75" s="297"/>
      <c r="P75" s="298"/>
      <c r="Q75" s="145" t="s">
        <v>103</v>
      </c>
      <c r="T75" s="88"/>
      <c r="U75" s="37"/>
      <c r="W75" s="35"/>
    </row>
    <row r="76" spans="1:23">
      <c r="A76" s="54"/>
      <c r="B76" s="146"/>
      <c r="C76" s="147"/>
      <c r="D76" s="135"/>
      <c r="E76" s="135"/>
      <c r="F76" s="136"/>
      <c r="G76" s="178"/>
      <c r="H76" s="148" t="s">
        <v>104</v>
      </c>
      <c r="I76" s="178"/>
      <c r="J76" s="148" t="s">
        <v>104</v>
      </c>
      <c r="K76" s="178"/>
      <c r="L76" s="148" t="s">
        <v>104</v>
      </c>
      <c r="M76" s="178"/>
      <c r="N76" s="148" t="s">
        <v>104</v>
      </c>
      <c r="O76" s="287"/>
      <c r="P76" s="288"/>
      <c r="Q76" s="148" t="s">
        <v>104</v>
      </c>
      <c r="T76" s="88"/>
      <c r="U76" s="37"/>
      <c r="W76" s="35"/>
    </row>
    <row r="77" spans="1:23">
      <c r="A77" s="54"/>
      <c r="B77" s="110" t="s">
        <v>105</v>
      </c>
      <c r="C77" s="310" t="s">
        <v>581</v>
      </c>
      <c r="D77" s="311"/>
      <c r="E77" s="311"/>
      <c r="F77" s="312"/>
      <c r="G77" s="177"/>
      <c r="H77" s="145" t="s">
        <v>103</v>
      </c>
      <c r="I77" s="177"/>
      <c r="J77" s="145" t="s">
        <v>103</v>
      </c>
      <c r="K77" s="177"/>
      <c r="L77" s="145" t="s">
        <v>103</v>
      </c>
      <c r="M77" s="177"/>
      <c r="N77" s="145" t="s">
        <v>103</v>
      </c>
      <c r="O77" s="297"/>
      <c r="P77" s="298"/>
      <c r="Q77" s="145" t="s">
        <v>103</v>
      </c>
      <c r="T77" s="88"/>
    </row>
    <row r="78" spans="1:23">
      <c r="A78" s="54"/>
      <c r="B78" s="146"/>
      <c r="C78" s="313"/>
      <c r="D78" s="313"/>
      <c r="E78" s="313"/>
      <c r="F78" s="314"/>
      <c r="G78" s="178"/>
      <c r="H78" s="148" t="s">
        <v>104</v>
      </c>
      <c r="I78" s="178"/>
      <c r="J78" s="148" t="s">
        <v>104</v>
      </c>
      <c r="K78" s="178"/>
      <c r="L78" s="148" t="s">
        <v>104</v>
      </c>
      <c r="M78" s="178"/>
      <c r="N78" s="148" t="s">
        <v>104</v>
      </c>
      <c r="O78" s="287"/>
      <c r="P78" s="288"/>
      <c r="Q78" s="148" t="s">
        <v>104</v>
      </c>
      <c r="T78" s="88"/>
      <c r="U78" s="37"/>
      <c r="V78" s="35"/>
      <c r="W78" s="35"/>
    </row>
    <row r="79" spans="1:23">
      <c r="A79" s="54"/>
      <c r="B79" s="110" t="s">
        <v>26</v>
      </c>
      <c r="C79" s="310" t="s">
        <v>582</v>
      </c>
      <c r="D79" s="311"/>
      <c r="E79" s="311"/>
      <c r="F79" s="312"/>
      <c r="G79" s="177"/>
      <c r="H79" s="145" t="s">
        <v>103</v>
      </c>
      <c r="I79" s="177"/>
      <c r="J79" s="145" t="s">
        <v>103</v>
      </c>
      <c r="K79" s="177"/>
      <c r="L79" s="145" t="s">
        <v>103</v>
      </c>
      <c r="M79" s="177"/>
      <c r="N79" s="145" t="s">
        <v>103</v>
      </c>
      <c r="O79" s="297"/>
      <c r="P79" s="298"/>
      <c r="Q79" s="145" t="s">
        <v>103</v>
      </c>
      <c r="T79" s="88"/>
      <c r="U79" s="37"/>
      <c r="V79" s="35"/>
      <c r="W79" s="35"/>
    </row>
    <row r="80" spans="1:23">
      <c r="A80" s="54"/>
      <c r="B80" s="146"/>
      <c r="C80" s="313"/>
      <c r="D80" s="313"/>
      <c r="E80" s="313"/>
      <c r="F80" s="314"/>
      <c r="G80" s="178"/>
      <c r="H80" s="148" t="s">
        <v>104</v>
      </c>
      <c r="I80" s="178"/>
      <c r="J80" s="148" t="s">
        <v>104</v>
      </c>
      <c r="K80" s="178"/>
      <c r="L80" s="148" t="s">
        <v>104</v>
      </c>
      <c r="M80" s="178"/>
      <c r="N80" s="148" t="s">
        <v>104</v>
      </c>
      <c r="O80" s="287"/>
      <c r="P80" s="288"/>
      <c r="Q80" s="148" t="s">
        <v>104</v>
      </c>
      <c r="T80" s="88"/>
      <c r="U80" s="37"/>
      <c r="V80" s="35"/>
      <c r="W80" s="35"/>
    </row>
    <row r="81" spans="1:23" ht="15" customHeight="1">
      <c r="A81" s="54"/>
      <c r="B81" s="110" t="s">
        <v>32</v>
      </c>
      <c r="C81" s="289" t="s">
        <v>94</v>
      </c>
      <c r="D81" s="289"/>
      <c r="E81" s="289"/>
      <c r="F81" s="290"/>
      <c r="G81" s="177"/>
      <c r="H81" s="145" t="s">
        <v>103</v>
      </c>
      <c r="I81" s="177"/>
      <c r="J81" s="145" t="s">
        <v>103</v>
      </c>
      <c r="K81" s="177"/>
      <c r="L81" s="145" t="s">
        <v>103</v>
      </c>
      <c r="M81" s="177"/>
      <c r="N81" s="145" t="s">
        <v>103</v>
      </c>
      <c r="O81" s="297"/>
      <c r="P81" s="298"/>
      <c r="Q81" s="145" t="s">
        <v>103</v>
      </c>
      <c r="T81" s="88"/>
      <c r="U81" s="37"/>
      <c r="V81" s="35"/>
      <c r="W81" s="35"/>
    </row>
    <row r="82" spans="1:23" ht="15" customHeight="1">
      <c r="A82" s="54"/>
      <c r="B82" s="146"/>
      <c r="C82" s="291"/>
      <c r="D82" s="291"/>
      <c r="E82" s="291"/>
      <c r="F82" s="292"/>
      <c r="G82" s="178"/>
      <c r="H82" s="148" t="s">
        <v>104</v>
      </c>
      <c r="I82" s="178"/>
      <c r="J82" s="148" t="s">
        <v>104</v>
      </c>
      <c r="K82" s="178"/>
      <c r="L82" s="148" t="s">
        <v>104</v>
      </c>
      <c r="M82" s="178"/>
      <c r="N82" s="148" t="s">
        <v>104</v>
      </c>
      <c r="O82" s="287"/>
      <c r="P82" s="288"/>
      <c r="Q82" s="148" t="s">
        <v>104</v>
      </c>
      <c r="T82" s="88"/>
      <c r="W82" s="35"/>
    </row>
    <row r="83" spans="1:23" ht="15" customHeight="1">
      <c r="A83" s="54"/>
      <c r="B83" s="128" t="s">
        <v>31</v>
      </c>
      <c r="C83" s="293" t="s">
        <v>95</v>
      </c>
      <c r="D83" s="293"/>
      <c r="E83" s="293"/>
      <c r="F83" s="294"/>
      <c r="G83" s="177"/>
      <c r="H83" s="145" t="s">
        <v>103</v>
      </c>
      <c r="I83" s="177"/>
      <c r="J83" s="145" t="s">
        <v>103</v>
      </c>
      <c r="K83" s="177"/>
      <c r="L83" s="145" t="s">
        <v>103</v>
      </c>
      <c r="M83" s="177"/>
      <c r="N83" s="145" t="s">
        <v>103</v>
      </c>
      <c r="O83" s="297"/>
      <c r="P83" s="298"/>
      <c r="Q83" s="145" t="s">
        <v>103</v>
      </c>
      <c r="T83" s="88"/>
      <c r="U83" s="37"/>
      <c r="W83" s="35"/>
    </row>
    <row r="84" spans="1:23" ht="15" customHeight="1">
      <c r="A84" s="54"/>
      <c r="B84" s="128"/>
      <c r="C84" s="295"/>
      <c r="D84" s="295"/>
      <c r="E84" s="295"/>
      <c r="F84" s="296"/>
      <c r="G84" s="178"/>
      <c r="H84" s="148" t="s">
        <v>104</v>
      </c>
      <c r="I84" s="178"/>
      <c r="J84" s="148" t="s">
        <v>104</v>
      </c>
      <c r="K84" s="178"/>
      <c r="L84" s="148" t="s">
        <v>104</v>
      </c>
      <c r="M84" s="178"/>
      <c r="N84" s="148" t="s">
        <v>104</v>
      </c>
      <c r="O84" s="287"/>
      <c r="P84" s="288"/>
      <c r="Q84" s="148" t="s">
        <v>104</v>
      </c>
      <c r="T84" s="88"/>
      <c r="U84" s="37"/>
      <c r="V84" s="35"/>
      <c r="W84" s="35"/>
    </row>
    <row r="85" spans="1:23" ht="30" customHeight="1">
      <c r="A85" s="54"/>
      <c r="B85" s="110" t="s">
        <v>13</v>
      </c>
      <c r="C85" s="293" t="s">
        <v>96</v>
      </c>
      <c r="D85" s="293"/>
      <c r="E85" s="293"/>
      <c r="F85" s="294"/>
      <c r="G85" s="177"/>
      <c r="H85" s="145" t="s">
        <v>103</v>
      </c>
      <c r="I85" s="177"/>
      <c r="J85" s="145" t="s">
        <v>103</v>
      </c>
      <c r="K85" s="177"/>
      <c r="L85" s="145" t="s">
        <v>103</v>
      </c>
      <c r="M85" s="177"/>
      <c r="N85" s="145" t="s">
        <v>103</v>
      </c>
      <c r="O85" s="297"/>
      <c r="P85" s="298"/>
      <c r="Q85" s="145" t="s">
        <v>103</v>
      </c>
      <c r="T85" s="88"/>
      <c r="U85" s="37"/>
      <c r="W85" s="35"/>
    </row>
    <row r="86" spans="1:23" ht="30" customHeight="1">
      <c r="A86" s="54"/>
      <c r="B86" s="146"/>
      <c r="C86" s="295"/>
      <c r="D86" s="295"/>
      <c r="E86" s="295"/>
      <c r="F86" s="296"/>
      <c r="G86" s="178"/>
      <c r="H86" s="148" t="s">
        <v>104</v>
      </c>
      <c r="I86" s="178"/>
      <c r="J86" s="148" t="s">
        <v>104</v>
      </c>
      <c r="K86" s="178"/>
      <c r="L86" s="148" t="s">
        <v>104</v>
      </c>
      <c r="M86" s="178"/>
      <c r="N86" s="148" t="s">
        <v>104</v>
      </c>
      <c r="O86" s="287"/>
      <c r="P86" s="288"/>
      <c r="Q86" s="148" t="s">
        <v>104</v>
      </c>
      <c r="T86" s="88"/>
      <c r="U86" s="37"/>
      <c r="V86" s="35"/>
      <c r="W86" s="35"/>
    </row>
    <row r="87" spans="1:23" ht="30" customHeight="1">
      <c r="A87" s="54"/>
      <c r="B87" s="110" t="s">
        <v>17</v>
      </c>
      <c r="C87" s="293" t="s">
        <v>97</v>
      </c>
      <c r="D87" s="293"/>
      <c r="E87" s="293"/>
      <c r="F87" s="294"/>
      <c r="G87" s="177"/>
      <c r="H87" s="145" t="s">
        <v>103</v>
      </c>
      <c r="I87" s="177"/>
      <c r="J87" s="145" t="s">
        <v>103</v>
      </c>
      <c r="K87" s="177"/>
      <c r="L87" s="145" t="s">
        <v>103</v>
      </c>
      <c r="M87" s="177"/>
      <c r="N87" s="145" t="s">
        <v>103</v>
      </c>
      <c r="O87" s="297"/>
      <c r="P87" s="298"/>
      <c r="Q87" s="145" t="s">
        <v>103</v>
      </c>
      <c r="T87" s="88"/>
      <c r="U87" s="37"/>
      <c r="W87" s="35"/>
    </row>
    <row r="88" spans="1:23" ht="30" customHeight="1">
      <c r="A88" s="54"/>
      <c r="B88" s="128"/>
      <c r="C88" s="295"/>
      <c r="D88" s="295"/>
      <c r="E88" s="295"/>
      <c r="F88" s="296"/>
      <c r="G88" s="178"/>
      <c r="H88" s="148" t="s">
        <v>104</v>
      </c>
      <c r="I88" s="178"/>
      <c r="J88" s="148" t="s">
        <v>104</v>
      </c>
      <c r="K88" s="178"/>
      <c r="L88" s="148" t="s">
        <v>104</v>
      </c>
      <c r="M88" s="178"/>
      <c r="N88" s="148" t="s">
        <v>104</v>
      </c>
      <c r="O88" s="287"/>
      <c r="P88" s="288"/>
      <c r="Q88" s="148" t="s">
        <v>104</v>
      </c>
      <c r="T88" s="88"/>
      <c r="U88" s="37"/>
      <c r="V88" s="35"/>
      <c r="W88" s="35"/>
    </row>
    <row r="89" spans="1:23" ht="30" customHeight="1">
      <c r="A89" s="54"/>
      <c r="B89" s="110" t="s">
        <v>28</v>
      </c>
      <c r="C89" s="310" t="s">
        <v>232</v>
      </c>
      <c r="D89" s="310"/>
      <c r="E89" s="310"/>
      <c r="F89" s="333"/>
      <c r="G89" s="177"/>
      <c r="H89" s="145" t="s">
        <v>103</v>
      </c>
      <c r="I89" s="177"/>
      <c r="J89" s="145" t="s">
        <v>103</v>
      </c>
      <c r="K89" s="177"/>
      <c r="L89" s="145" t="s">
        <v>103</v>
      </c>
      <c r="M89" s="177"/>
      <c r="N89" s="145" t="s">
        <v>103</v>
      </c>
      <c r="O89" s="297"/>
      <c r="P89" s="298"/>
      <c r="Q89" s="145" t="s">
        <v>103</v>
      </c>
      <c r="S89" s="84" t="str">
        <f>IF(V89="NG","8.その他・処理先不明：排出量を入力してください/","")</f>
        <v/>
      </c>
      <c r="T89" s="88"/>
      <c r="U89" s="37"/>
      <c r="V89" s="34" t="str">
        <f>IF(AND(COUNTIF(B8:B9,"○")&gt;=1,D90&lt;&gt;"",COUNTA(G89:G90,I89:I90,K89:K90,M89:M90,O89:P90)=0), "NG", "OK")</f>
        <v>OK</v>
      </c>
      <c r="W89" s="35"/>
    </row>
    <row r="90" spans="1:23" ht="30" customHeight="1">
      <c r="A90" s="54"/>
      <c r="B90" s="142"/>
      <c r="C90" s="135"/>
      <c r="D90" s="308"/>
      <c r="E90" s="309"/>
      <c r="F90" s="334"/>
      <c r="G90" s="178"/>
      <c r="H90" s="148" t="s">
        <v>104</v>
      </c>
      <c r="I90" s="178"/>
      <c r="J90" s="148" t="s">
        <v>104</v>
      </c>
      <c r="K90" s="178"/>
      <c r="L90" s="148" t="s">
        <v>104</v>
      </c>
      <c r="M90" s="178"/>
      <c r="N90" s="148" t="s">
        <v>104</v>
      </c>
      <c r="O90" s="287"/>
      <c r="P90" s="288"/>
      <c r="Q90" s="148" t="s">
        <v>104</v>
      </c>
      <c r="S90" s="84" t="str">
        <f>IF(V90="NG","8.その他の具体的な引渡し先や把握内容を記入してください/","")</f>
        <v/>
      </c>
      <c r="T90" s="88"/>
      <c r="U90" s="37"/>
      <c r="V90" s="34" t="str">
        <f>IF(AND(COUNTIF(B8:B9,"○")&gt;=1,SUM(G89:G90,I89:I90,K89:K90,M89:M90,O89:P90)&gt;=1,D90=""),"NG","OK")</f>
        <v>OK</v>
      </c>
      <c r="W90" s="35"/>
    </row>
    <row r="91" spans="1:23" ht="18" customHeight="1">
      <c r="A91" s="54"/>
      <c r="B91" s="54" t="s">
        <v>408</v>
      </c>
      <c r="C91" s="56"/>
      <c r="D91" s="121"/>
      <c r="E91" s="121"/>
      <c r="F91" s="121"/>
      <c r="G91" s="121"/>
      <c r="H91" s="121"/>
      <c r="I91" s="121"/>
      <c r="J91" s="121"/>
      <c r="K91" s="121"/>
      <c r="L91" s="121"/>
      <c r="M91" s="121"/>
      <c r="N91" s="121"/>
      <c r="O91" s="121"/>
      <c r="P91" s="121"/>
      <c r="Q91" s="121"/>
      <c r="T91" s="88"/>
      <c r="U91" s="37"/>
      <c r="W91" s="35"/>
    </row>
    <row r="92" spans="1:23" ht="30" customHeight="1">
      <c r="A92" s="54"/>
      <c r="B92" s="381" t="s">
        <v>671</v>
      </c>
      <c r="C92" s="382"/>
      <c r="D92" s="382"/>
      <c r="E92" s="382"/>
      <c r="F92" s="382"/>
      <c r="G92" s="382"/>
      <c r="H92" s="382"/>
      <c r="I92" s="382"/>
      <c r="J92" s="382"/>
      <c r="K92" s="382"/>
      <c r="L92" s="382"/>
      <c r="M92" s="382"/>
      <c r="N92" s="382"/>
      <c r="O92" s="382"/>
      <c r="P92" s="382"/>
      <c r="Q92" s="382"/>
      <c r="T92" s="88"/>
      <c r="W92" s="35"/>
    </row>
    <row r="93" spans="1:23" ht="30" customHeight="1">
      <c r="A93" s="54"/>
      <c r="B93" s="381" t="s">
        <v>508</v>
      </c>
      <c r="C93" s="382"/>
      <c r="D93" s="382"/>
      <c r="E93" s="382"/>
      <c r="F93" s="382"/>
      <c r="G93" s="382"/>
      <c r="H93" s="382"/>
      <c r="I93" s="382"/>
      <c r="J93" s="382"/>
      <c r="K93" s="382"/>
      <c r="L93" s="382"/>
      <c r="M93" s="382"/>
      <c r="N93" s="382"/>
      <c r="O93" s="382"/>
      <c r="P93" s="382"/>
      <c r="Q93" s="382"/>
      <c r="T93" s="88"/>
      <c r="U93" s="37"/>
      <c r="V93" s="35"/>
      <c r="W93" s="35"/>
    </row>
    <row r="94" spans="1:23">
      <c r="A94" s="54"/>
      <c r="B94" s="61"/>
      <c r="C94" s="87"/>
      <c r="D94" s="87"/>
      <c r="E94" s="87"/>
      <c r="F94" s="87"/>
      <c r="G94" s="87"/>
      <c r="H94" s="87"/>
      <c r="I94" s="87"/>
      <c r="J94" s="87"/>
      <c r="K94" s="87"/>
      <c r="L94" s="87"/>
      <c r="M94" s="87"/>
      <c r="N94" s="87"/>
      <c r="O94" s="87"/>
      <c r="P94" s="87"/>
      <c r="Q94" s="87"/>
      <c r="T94" s="88"/>
      <c r="U94" s="37"/>
      <c r="V94" s="35"/>
      <c r="W94" s="35"/>
    </row>
    <row r="95" spans="1:23">
      <c r="A95" s="54"/>
      <c r="B95" s="238" t="s">
        <v>583</v>
      </c>
      <c r="C95" s="238"/>
      <c r="D95" s="238"/>
      <c r="E95" s="238"/>
      <c r="F95" s="238"/>
      <c r="G95" s="238"/>
      <c r="H95" s="238"/>
      <c r="I95" s="238"/>
      <c r="J95" s="238"/>
      <c r="K95" s="238"/>
      <c r="L95" s="238"/>
      <c r="M95" s="238"/>
      <c r="N95" s="238"/>
      <c r="O95" s="238"/>
      <c r="P95" s="238"/>
      <c r="Q95" s="238"/>
      <c r="T95" s="112">
        <f>IF(SUM(G75:G80,I75:I80,K75:K80,M75:M80,O75:P80)=0,1,"")</f>
        <v>1</v>
      </c>
      <c r="U95" s="37"/>
      <c r="V95" s="35"/>
      <c r="W95" s="35"/>
    </row>
    <row r="96" spans="1:23">
      <c r="A96" s="54"/>
      <c r="B96" s="238"/>
      <c r="C96" s="238"/>
      <c r="D96" s="238"/>
      <c r="E96" s="238"/>
      <c r="F96" s="238"/>
      <c r="G96" s="238"/>
      <c r="H96" s="238"/>
      <c r="I96" s="238"/>
      <c r="J96" s="238"/>
      <c r="K96" s="238"/>
      <c r="L96" s="238"/>
      <c r="M96" s="238"/>
      <c r="N96" s="238"/>
      <c r="O96" s="238"/>
      <c r="P96" s="238"/>
      <c r="Q96" s="238"/>
      <c r="T96" s="88"/>
      <c r="W96" s="35"/>
    </row>
    <row r="97" spans="1:23" ht="15" customHeight="1">
      <c r="A97" s="54"/>
      <c r="B97" s="150"/>
      <c r="C97" s="151"/>
      <c r="D97" s="151"/>
      <c r="E97" s="151"/>
      <c r="F97" s="152"/>
      <c r="G97" s="306" t="s">
        <v>108</v>
      </c>
      <c r="H97" s="307"/>
      <c r="I97" s="307"/>
      <c r="J97" s="307"/>
      <c r="K97" s="307"/>
      <c r="L97" s="307"/>
      <c r="M97" s="307"/>
      <c r="N97" s="307"/>
      <c r="O97" s="307"/>
      <c r="P97" s="307"/>
      <c r="Q97" s="153"/>
      <c r="T97" s="88"/>
      <c r="W97" s="35"/>
    </row>
    <row r="98" spans="1:23" ht="30" customHeight="1">
      <c r="A98" s="54"/>
      <c r="B98" s="67" t="s">
        <v>8</v>
      </c>
      <c r="C98" s="383" t="s">
        <v>106</v>
      </c>
      <c r="D98" s="383"/>
      <c r="E98" s="383"/>
      <c r="F98" s="384"/>
      <c r="G98" s="308"/>
      <c r="H98" s="309"/>
      <c r="I98" s="309"/>
      <c r="J98" s="309"/>
      <c r="K98" s="309"/>
      <c r="L98" s="309"/>
      <c r="M98" s="309"/>
      <c r="N98" s="309"/>
      <c r="O98" s="309"/>
      <c r="P98" s="309"/>
      <c r="Q98" s="153"/>
      <c r="T98" s="112">
        <f>IF(SUM(G75:G76,I75:I76,K75:K76,M75:M76,O75:P76)=0,1,"")</f>
        <v>1</v>
      </c>
      <c r="U98" s="37"/>
      <c r="V98" s="35"/>
      <c r="W98" s="35"/>
    </row>
    <row r="99" spans="1:23" ht="30.6" customHeight="1">
      <c r="A99" s="54"/>
      <c r="B99" s="67" t="s">
        <v>9</v>
      </c>
      <c r="C99" s="383" t="s">
        <v>581</v>
      </c>
      <c r="D99" s="385"/>
      <c r="E99" s="385"/>
      <c r="F99" s="386"/>
      <c r="G99" s="308"/>
      <c r="H99" s="309"/>
      <c r="I99" s="309"/>
      <c r="J99" s="309"/>
      <c r="K99" s="309"/>
      <c r="L99" s="309"/>
      <c r="M99" s="309"/>
      <c r="N99" s="309"/>
      <c r="O99" s="309"/>
      <c r="P99" s="309"/>
      <c r="Q99" s="153"/>
      <c r="T99" s="112">
        <f>IF(SUM(G77:G78,I77:I78,K77:K78,M77:M78,O77:P78)=0,1,"")</f>
        <v>1</v>
      </c>
    </row>
    <row r="100" spans="1:23" ht="30.6" customHeight="1">
      <c r="A100" s="54"/>
      <c r="B100" s="67" t="s">
        <v>10</v>
      </c>
      <c r="C100" s="383" t="s">
        <v>584</v>
      </c>
      <c r="D100" s="385"/>
      <c r="E100" s="385"/>
      <c r="F100" s="386"/>
      <c r="G100" s="308"/>
      <c r="H100" s="309"/>
      <c r="I100" s="309"/>
      <c r="J100" s="309"/>
      <c r="K100" s="309"/>
      <c r="L100" s="309"/>
      <c r="M100" s="309"/>
      <c r="N100" s="309"/>
      <c r="O100" s="309"/>
      <c r="P100" s="309"/>
      <c r="Q100" s="153"/>
      <c r="T100" s="112">
        <f>IF(SUM(G79:G80,I79:I80,K79:K80,M79:M80,O79:P80)&lt;=0,1,"")</f>
        <v>1</v>
      </c>
    </row>
    <row r="101" spans="1:23" ht="31.15" customHeight="1">
      <c r="A101" s="54"/>
      <c r="B101" s="67" t="s">
        <v>11</v>
      </c>
      <c r="C101" s="383" t="s">
        <v>107</v>
      </c>
      <c r="D101" s="385"/>
      <c r="E101" s="385"/>
      <c r="F101" s="386"/>
      <c r="G101" s="308"/>
      <c r="H101" s="309"/>
      <c r="I101" s="309"/>
      <c r="J101" s="309"/>
      <c r="K101" s="309"/>
      <c r="L101" s="309"/>
      <c r="M101" s="309"/>
      <c r="N101" s="309"/>
      <c r="O101" s="309"/>
      <c r="P101" s="309"/>
      <c r="Q101" s="153"/>
      <c r="T101" s="112">
        <f>IF(SUM(G81:G82,I81:I82,K81:K82,M81:M82,O81:P82)&lt;=0,1,"")</f>
        <v>1</v>
      </c>
      <c r="U101" s="37"/>
      <c r="V101" s="35"/>
      <c r="W101" s="35"/>
    </row>
    <row r="102" spans="1:23">
      <c r="A102" s="54"/>
      <c r="B102" s="154"/>
      <c r="C102" s="87"/>
      <c r="D102" s="87"/>
      <c r="E102" s="87"/>
      <c r="F102" s="87"/>
      <c r="G102" s="87"/>
      <c r="H102" s="87"/>
      <c r="I102" s="87"/>
      <c r="J102" s="87"/>
      <c r="K102" s="87"/>
      <c r="L102" s="87"/>
      <c r="M102" s="87"/>
      <c r="N102" s="87"/>
      <c r="O102" s="87"/>
      <c r="P102" s="87"/>
      <c r="Q102" s="87"/>
      <c r="T102" s="88"/>
      <c r="U102" s="37"/>
      <c r="V102" s="35"/>
      <c r="W102" s="35"/>
    </row>
    <row r="103" spans="1:23">
      <c r="B103" s="61" t="s">
        <v>109</v>
      </c>
      <c r="C103" s="240" t="s">
        <v>744</v>
      </c>
      <c r="D103" s="240"/>
      <c r="E103" s="240"/>
      <c r="F103" s="240"/>
      <c r="G103" s="240"/>
      <c r="H103" s="240"/>
      <c r="I103" s="240"/>
      <c r="J103" s="240"/>
      <c r="K103" s="240"/>
      <c r="L103" s="240"/>
      <c r="M103" s="240"/>
      <c r="N103" s="240"/>
      <c r="O103" s="240"/>
      <c r="P103" s="240"/>
      <c r="Q103" s="240"/>
      <c r="T103" s="112">
        <f>IF(SUM(G81:G82,I81:I82,K81:K82,M81:M82,O81:P82)=0,1,"")</f>
        <v>1</v>
      </c>
      <c r="U103" s="37"/>
      <c r="V103" s="35"/>
      <c r="W103" s="35"/>
    </row>
    <row r="104" spans="1:23">
      <c r="B104" s="61"/>
      <c r="C104" s="240"/>
      <c r="D104" s="240"/>
      <c r="E104" s="240"/>
      <c r="F104" s="240"/>
      <c r="G104" s="240"/>
      <c r="H104" s="240"/>
      <c r="I104" s="240"/>
      <c r="J104" s="240"/>
      <c r="K104" s="240"/>
      <c r="L104" s="240"/>
      <c r="M104" s="240"/>
      <c r="N104" s="240"/>
      <c r="O104" s="240"/>
      <c r="P104" s="240"/>
      <c r="Q104" s="240"/>
      <c r="U104" s="37"/>
      <c r="V104" s="35"/>
      <c r="W104" s="35"/>
    </row>
    <row r="105" spans="1:23">
      <c r="B105" s="61"/>
      <c r="C105" s="240"/>
      <c r="D105" s="240"/>
      <c r="E105" s="240"/>
      <c r="F105" s="240"/>
      <c r="G105" s="240"/>
      <c r="H105" s="240"/>
      <c r="I105" s="240"/>
      <c r="J105" s="240"/>
      <c r="K105" s="240"/>
      <c r="L105" s="240"/>
      <c r="M105" s="240"/>
      <c r="N105" s="240"/>
      <c r="O105" s="240"/>
      <c r="P105" s="240"/>
      <c r="Q105" s="240"/>
      <c r="U105" s="37"/>
      <c r="V105" s="35"/>
      <c r="W105" s="35"/>
    </row>
    <row r="106" spans="1:23">
      <c r="B106" s="61"/>
      <c r="C106" s="240"/>
      <c r="D106" s="240"/>
      <c r="E106" s="240"/>
      <c r="F106" s="240"/>
      <c r="G106" s="240"/>
      <c r="H106" s="240"/>
      <c r="I106" s="240"/>
      <c r="J106" s="240"/>
      <c r="K106" s="240"/>
      <c r="L106" s="240"/>
      <c r="M106" s="240"/>
      <c r="N106" s="240"/>
      <c r="O106" s="240"/>
      <c r="P106" s="240"/>
      <c r="Q106" s="240"/>
      <c r="U106" s="37"/>
      <c r="V106" s="35"/>
      <c r="W106" s="35"/>
    </row>
    <row r="107" spans="1:23">
      <c r="B107" s="61"/>
      <c r="C107" s="240"/>
      <c r="D107" s="240"/>
      <c r="E107" s="240"/>
      <c r="F107" s="240"/>
      <c r="G107" s="240"/>
      <c r="H107" s="240"/>
      <c r="I107" s="240"/>
      <c r="J107" s="240"/>
      <c r="K107" s="240"/>
      <c r="L107" s="240"/>
      <c r="M107" s="240"/>
      <c r="N107" s="240"/>
      <c r="O107" s="240"/>
      <c r="P107" s="240"/>
      <c r="Q107" s="240"/>
      <c r="T107" s="88"/>
      <c r="U107" s="37"/>
      <c r="V107" s="35"/>
      <c r="W107" s="35"/>
    </row>
    <row r="108" spans="1:23" ht="15" customHeight="1">
      <c r="B108" s="73"/>
      <c r="C108" s="140"/>
      <c r="D108" s="140"/>
      <c r="E108" s="140"/>
      <c r="F108" s="141"/>
      <c r="G108" s="155" t="s">
        <v>112</v>
      </c>
      <c r="H108" s="109"/>
      <c r="I108" s="109"/>
      <c r="J108" s="109"/>
      <c r="K108" s="79"/>
      <c r="L108" s="155" t="s">
        <v>113</v>
      </c>
      <c r="M108" s="109"/>
      <c r="N108" s="109"/>
      <c r="O108" s="109"/>
      <c r="P108" s="79"/>
      <c r="Q108" s="126"/>
      <c r="S108" s="84" t="str">
        <f>IF(V108="NG","排出量を入力してください/","")</f>
        <v/>
      </c>
      <c r="T108" s="88"/>
      <c r="U108" s="37"/>
      <c r="V108" s="35" t="str">
        <f>IF(AND(COUNTIF(B8:B9,"○")&gt;=1,SUM(G81:G82,I81:I82,K81:K82,M81:M82,O81:P82)&gt;=1,SUM(G109:J112,L109:O112)=0),"NG","OK")</f>
        <v>OK</v>
      </c>
      <c r="W108" s="35"/>
    </row>
    <row r="109" spans="1:23">
      <c r="B109" s="110" t="s">
        <v>8</v>
      </c>
      <c r="C109" s="144" t="s">
        <v>110</v>
      </c>
      <c r="D109" s="140"/>
      <c r="E109" s="140"/>
      <c r="F109" s="141"/>
      <c r="G109" s="363"/>
      <c r="H109" s="364"/>
      <c r="I109" s="364"/>
      <c r="J109" s="365"/>
      <c r="K109" s="156" t="s">
        <v>103</v>
      </c>
      <c r="L109" s="363"/>
      <c r="M109" s="364"/>
      <c r="N109" s="364"/>
      <c r="O109" s="365"/>
      <c r="P109" s="156" t="s">
        <v>103</v>
      </c>
      <c r="Q109" s="157"/>
      <c r="T109" s="88"/>
      <c r="W109" s="35"/>
    </row>
    <row r="110" spans="1:23">
      <c r="B110" s="146"/>
      <c r="C110" s="147"/>
      <c r="D110" s="135"/>
      <c r="E110" s="135"/>
      <c r="F110" s="136"/>
      <c r="G110" s="335"/>
      <c r="H110" s="336"/>
      <c r="I110" s="336"/>
      <c r="J110" s="337"/>
      <c r="K110" s="158" t="s">
        <v>104</v>
      </c>
      <c r="L110" s="335"/>
      <c r="M110" s="336"/>
      <c r="N110" s="336"/>
      <c r="O110" s="337"/>
      <c r="P110" s="158" t="s">
        <v>104</v>
      </c>
      <c r="Q110" s="157"/>
      <c r="T110" s="88"/>
      <c r="U110" s="37"/>
      <c r="V110" s="35"/>
      <c r="W110" s="35"/>
    </row>
    <row r="111" spans="1:23">
      <c r="B111" s="110" t="s">
        <v>105</v>
      </c>
      <c r="C111" s="144" t="s">
        <v>111</v>
      </c>
      <c r="D111" s="140"/>
      <c r="E111" s="140"/>
      <c r="F111" s="141"/>
      <c r="G111" s="335"/>
      <c r="H111" s="336"/>
      <c r="I111" s="336"/>
      <c r="J111" s="337"/>
      <c r="K111" s="158" t="s">
        <v>103</v>
      </c>
      <c r="L111" s="335"/>
      <c r="M111" s="336"/>
      <c r="N111" s="336"/>
      <c r="O111" s="337"/>
      <c r="P111" s="158" t="s">
        <v>103</v>
      </c>
      <c r="Q111" s="157"/>
      <c r="T111" s="88"/>
      <c r="U111" s="37"/>
      <c r="V111" s="35"/>
      <c r="W111" s="35"/>
    </row>
    <row r="112" spans="1:23">
      <c r="B112" s="146"/>
      <c r="C112" s="147"/>
      <c r="D112" s="135"/>
      <c r="E112" s="135"/>
      <c r="F112" s="136"/>
      <c r="G112" s="287"/>
      <c r="H112" s="338"/>
      <c r="I112" s="338"/>
      <c r="J112" s="288"/>
      <c r="K112" s="148" t="s">
        <v>104</v>
      </c>
      <c r="L112" s="287"/>
      <c r="M112" s="338"/>
      <c r="N112" s="338"/>
      <c r="O112" s="288"/>
      <c r="P112" s="148" t="s">
        <v>104</v>
      </c>
      <c r="Q112" s="157"/>
      <c r="T112" s="88"/>
      <c r="U112" s="37"/>
      <c r="V112" s="35"/>
      <c r="W112" s="35"/>
    </row>
    <row r="113" spans="2:23">
      <c r="B113" s="61"/>
      <c r="C113" s="66"/>
      <c r="D113" s="66"/>
      <c r="E113" s="66"/>
      <c r="F113" s="66"/>
      <c r="G113" s="66"/>
      <c r="H113" s="66"/>
      <c r="I113" s="66"/>
      <c r="J113" s="66"/>
      <c r="K113" s="66"/>
      <c r="L113" s="66"/>
      <c r="M113" s="66"/>
      <c r="N113" s="66"/>
      <c r="O113" s="66"/>
      <c r="P113" s="66"/>
      <c r="Q113" s="66"/>
      <c r="T113" s="88"/>
      <c r="U113" s="37"/>
      <c r="V113" s="35"/>
      <c r="W113" s="35"/>
    </row>
    <row r="114" spans="2:23" ht="15" customHeight="1">
      <c r="B114" s="61" t="s">
        <v>114</v>
      </c>
      <c r="C114" s="240" t="s">
        <v>745</v>
      </c>
      <c r="D114" s="240"/>
      <c r="E114" s="240"/>
      <c r="F114" s="240"/>
      <c r="G114" s="240"/>
      <c r="H114" s="240"/>
      <c r="I114" s="240"/>
      <c r="J114" s="240"/>
      <c r="K114" s="240"/>
      <c r="L114" s="240"/>
      <c r="M114" s="240"/>
      <c r="N114" s="240"/>
      <c r="O114" s="240"/>
      <c r="P114" s="240"/>
      <c r="Q114" s="240"/>
      <c r="T114" s="112">
        <f>IF(SUM(G75:G90,I75:I90,K75:K90,M75:M90,O75:P90)=0,1,"")</f>
        <v>1</v>
      </c>
      <c r="W114" s="35"/>
    </row>
    <row r="115" spans="2:23">
      <c r="B115" s="61"/>
      <c r="C115" s="240"/>
      <c r="D115" s="240"/>
      <c r="E115" s="240"/>
      <c r="F115" s="240"/>
      <c r="G115" s="240"/>
      <c r="H115" s="240"/>
      <c r="I115" s="240"/>
      <c r="J115" s="240"/>
      <c r="K115" s="240"/>
      <c r="L115" s="240"/>
      <c r="M115" s="240"/>
      <c r="N115" s="240"/>
      <c r="O115" s="240"/>
      <c r="P115" s="240"/>
      <c r="Q115" s="240"/>
      <c r="W115" s="35"/>
    </row>
    <row r="116" spans="2:23">
      <c r="B116" s="61"/>
      <c r="C116" s="240"/>
      <c r="D116" s="240"/>
      <c r="E116" s="240"/>
      <c r="F116" s="240"/>
      <c r="G116" s="240"/>
      <c r="H116" s="240"/>
      <c r="I116" s="240"/>
      <c r="J116" s="240"/>
      <c r="K116" s="240"/>
      <c r="L116" s="240"/>
      <c r="M116" s="240"/>
      <c r="N116" s="240"/>
      <c r="O116" s="240"/>
      <c r="P116" s="240"/>
      <c r="Q116" s="240"/>
      <c r="S116" s="396" t="str">
        <f>IF(V116="NG","重量(t)の合計が問2-5の重量(t)の合計と一致しません。一致するように修正してください。/","")</f>
        <v/>
      </c>
      <c r="U116" s="37"/>
      <c r="V116" s="34" t="str">
        <f>IF(AND(COUNTIF(B8:B9,"○")&gt;=1,SUM($G$75:$G$90,$I$75:$I$90,$K$75:$K$90,$M$75:$M$90,$O$75:$P$90)&gt;=1,SUM(G75,G77,G79,G81,G83,G85,G87,G89,I75,I77,I79,I81,I83,I85,I87,I89,K75,K77,K79,K81,K83,K85,K87,K89,M75,M77,M79,M81,M83,M85,M87,M89,O75,O77,O79,O81,O83,O85,O87,O89)&lt;&gt;SUM(N138,N120,N122,N124,N126,N128,N130,N132,N134,N136)),"NG","OK")</f>
        <v>OK</v>
      </c>
      <c r="W116" s="35"/>
    </row>
    <row r="117" spans="2:23">
      <c r="B117" s="61"/>
      <c r="C117" s="240"/>
      <c r="D117" s="240"/>
      <c r="E117" s="240"/>
      <c r="F117" s="240"/>
      <c r="G117" s="240"/>
      <c r="H117" s="240"/>
      <c r="I117" s="240"/>
      <c r="J117" s="240"/>
      <c r="K117" s="240"/>
      <c r="L117" s="240"/>
      <c r="M117" s="240"/>
      <c r="N117" s="240"/>
      <c r="O117" s="240"/>
      <c r="P117" s="240"/>
      <c r="Q117" s="240"/>
      <c r="S117" s="396"/>
      <c r="U117" s="37"/>
      <c r="W117" s="35"/>
    </row>
    <row r="118" spans="2:23">
      <c r="B118" s="61"/>
      <c r="C118" s="240"/>
      <c r="D118" s="240"/>
      <c r="E118" s="240"/>
      <c r="F118" s="240"/>
      <c r="G118" s="240"/>
      <c r="H118" s="240"/>
      <c r="I118" s="240"/>
      <c r="J118" s="240"/>
      <c r="K118" s="240"/>
      <c r="L118" s="240"/>
      <c r="M118" s="240"/>
      <c r="N118" s="240"/>
      <c r="O118" s="240"/>
      <c r="P118" s="240"/>
      <c r="Q118" s="240"/>
      <c r="S118" s="396" t="str">
        <f>IF(V118="NG","枚数の合計が問2-5の枚数の合計と一致しません。一致するように修正してください。/","")</f>
        <v/>
      </c>
      <c r="U118" s="37"/>
      <c r="V118" s="34" t="str">
        <f>IF(AND(COUNTIF(B8:B9,"○")&gt;=1,SUM($G$75:$G$90,$I$75:$I$90,$K$75:$K$90,$M$75:$M$90,$O$75:$P$90)&gt;=1,SUM(G76,G78,G80,G82,G84,G86,G88,G90,I76,I78,I80,I82,I84,I86,I88,I90,K76,K78,K80,K82,K84,K86,K88,K90,M76,M78,M80,M82,M84,M86,M88,M90,O76,O78,O80,O82,O84,O86,O88,O90)&lt;&gt;SUM(N139,N121,N123,N125,N127,N129,N131,N133,N135,N137)),"NG","OK")</f>
        <v>OK</v>
      </c>
      <c r="W118" s="35"/>
    </row>
    <row r="119" spans="2:23">
      <c r="B119" s="61"/>
      <c r="C119" s="240"/>
      <c r="D119" s="240"/>
      <c r="E119" s="240"/>
      <c r="F119" s="240"/>
      <c r="G119" s="240"/>
      <c r="H119" s="240"/>
      <c r="I119" s="240"/>
      <c r="J119" s="240"/>
      <c r="K119" s="240"/>
      <c r="L119" s="240"/>
      <c r="M119" s="240"/>
      <c r="N119" s="240"/>
      <c r="O119" s="240"/>
      <c r="P119" s="240"/>
      <c r="Q119" s="240"/>
      <c r="S119" s="396"/>
      <c r="U119" s="37"/>
    </row>
    <row r="120" spans="2:23">
      <c r="B120" s="110" t="s">
        <v>89</v>
      </c>
      <c r="C120" s="159" t="s">
        <v>233</v>
      </c>
      <c r="D120" s="160"/>
      <c r="E120" s="160"/>
      <c r="F120" s="160"/>
      <c r="G120" s="160"/>
      <c r="H120" s="160"/>
      <c r="I120" s="160"/>
      <c r="J120" s="160"/>
      <c r="K120" s="160"/>
      <c r="L120" s="160"/>
      <c r="M120" s="160"/>
      <c r="N120" s="339"/>
      <c r="O120" s="298"/>
      <c r="P120" s="145" t="s">
        <v>122</v>
      </c>
      <c r="Q120" s="66"/>
      <c r="T120" s="88"/>
    </row>
    <row r="121" spans="2:23">
      <c r="B121" s="146"/>
      <c r="C121" s="161"/>
      <c r="D121" s="162"/>
      <c r="E121" s="162"/>
      <c r="F121" s="162"/>
      <c r="G121" s="162"/>
      <c r="H121" s="162"/>
      <c r="I121" s="162"/>
      <c r="J121" s="162"/>
      <c r="K121" s="162"/>
      <c r="L121" s="162"/>
      <c r="M121" s="163"/>
      <c r="N121" s="340"/>
      <c r="O121" s="340"/>
      <c r="P121" s="148" t="s">
        <v>51</v>
      </c>
      <c r="Q121" s="66"/>
      <c r="T121" s="88"/>
      <c r="W121" s="35"/>
    </row>
    <row r="122" spans="2:23">
      <c r="B122" s="110" t="s">
        <v>9</v>
      </c>
      <c r="C122" s="159" t="s">
        <v>115</v>
      </c>
      <c r="D122" s="160"/>
      <c r="E122" s="160"/>
      <c r="F122" s="160"/>
      <c r="G122" s="160"/>
      <c r="H122" s="160"/>
      <c r="I122" s="160"/>
      <c r="J122" s="160"/>
      <c r="K122" s="160"/>
      <c r="L122" s="160"/>
      <c r="M122" s="160"/>
      <c r="N122" s="339"/>
      <c r="O122" s="298"/>
      <c r="P122" s="145" t="s">
        <v>122</v>
      </c>
      <c r="Q122" s="66"/>
      <c r="T122" s="88"/>
      <c r="U122" s="37"/>
      <c r="V122" s="35"/>
      <c r="W122" s="35"/>
    </row>
    <row r="123" spans="2:23">
      <c r="B123" s="146"/>
      <c r="C123" s="161"/>
      <c r="D123" s="162"/>
      <c r="E123" s="162"/>
      <c r="F123" s="162"/>
      <c r="G123" s="162"/>
      <c r="H123" s="162"/>
      <c r="I123" s="162"/>
      <c r="J123" s="162"/>
      <c r="K123" s="162"/>
      <c r="L123" s="162"/>
      <c r="M123" s="163"/>
      <c r="N123" s="340"/>
      <c r="O123" s="340"/>
      <c r="P123" s="148" t="s">
        <v>51</v>
      </c>
      <c r="Q123" s="66"/>
      <c r="T123" s="88"/>
      <c r="U123" s="37"/>
      <c r="V123" s="35"/>
      <c r="W123" s="35"/>
    </row>
    <row r="124" spans="2:23">
      <c r="B124" s="110" t="s">
        <v>10</v>
      </c>
      <c r="C124" s="159" t="s">
        <v>116</v>
      </c>
      <c r="D124" s="160"/>
      <c r="E124" s="160"/>
      <c r="F124" s="160"/>
      <c r="G124" s="160"/>
      <c r="H124" s="160"/>
      <c r="I124" s="160"/>
      <c r="J124" s="160"/>
      <c r="K124" s="160"/>
      <c r="L124" s="160"/>
      <c r="M124" s="160"/>
      <c r="N124" s="339"/>
      <c r="O124" s="298"/>
      <c r="P124" s="145" t="s">
        <v>122</v>
      </c>
      <c r="Q124" s="66"/>
      <c r="T124" s="88"/>
      <c r="U124" s="37"/>
      <c r="V124" s="35"/>
      <c r="W124" s="35"/>
    </row>
    <row r="125" spans="2:23">
      <c r="B125" s="146"/>
      <c r="C125" s="161"/>
      <c r="D125" s="162"/>
      <c r="E125" s="162"/>
      <c r="F125" s="162"/>
      <c r="G125" s="162"/>
      <c r="H125" s="162"/>
      <c r="I125" s="162"/>
      <c r="J125" s="162"/>
      <c r="K125" s="162"/>
      <c r="L125" s="162"/>
      <c r="M125" s="163"/>
      <c r="N125" s="340"/>
      <c r="O125" s="340"/>
      <c r="P125" s="148" t="s">
        <v>51</v>
      </c>
      <c r="Q125" s="66"/>
      <c r="T125" s="88"/>
      <c r="U125" s="37"/>
      <c r="V125" s="35"/>
      <c r="W125" s="35"/>
    </row>
    <row r="126" spans="2:23">
      <c r="B126" s="110" t="s">
        <v>11</v>
      </c>
      <c r="C126" s="159" t="s">
        <v>117</v>
      </c>
      <c r="D126" s="160"/>
      <c r="E126" s="160"/>
      <c r="F126" s="160"/>
      <c r="G126" s="160"/>
      <c r="H126" s="160"/>
      <c r="I126" s="160"/>
      <c r="J126" s="160"/>
      <c r="K126" s="160"/>
      <c r="L126" s="160"/>
      <c r="M126" s="160"/>
      <c r="N126" s="339"/>
      <c r="O126" s="298"/>
      <c r="P126" s="145" t="s">
        <v>122</v>
      </c>
      <c r="Q126" s="66"/>
      <c r="T126" s="88"/>
      <c r="W126" s="35"/>
    </row>
    <row r="127" spans="2:23">
      <c r="B127" s="146"/>
      <c r="C127" s="161"/>
      <c r="D127" s="162"/>
      <c r="E127" s="162"/>
      <c r="F127" s="162"/>
      <c r="G127" s="162"/>
      <c r="H127" s="162"/>
      <c r="I127" s="162"/>
      <c r="J127" s="162"/>
      <c r="K127" s="162"/>
      <c r="L127" s="162"/>
      <c r="M127" s="163"/>
      <c r="N127" s="340"/>
      <c r="O127" s="340"/>
      <c r="P127" s="148" t="s">
        <v>51</v>
      </c>
      <c r="Q127" s="66"/>
      <c r="T127" s="88"/>
      <c r="U127" s="37"/>
      <c r="V127" s="35"/>
      <c r="W127" s="35"/>
    </row>
    <row r="128" spans="2:23">
      <c r="B128" s="110" t="s">
        <v>12</v>
      </c>
      <c r="C128" s="159" t="s">
        <v>118</v>
      </c>
      <c r="D128" s="160"/>
      <c r="E128" s="160"/>
      <c r="F128" s="160"/>
      <c r="G128" s="160"/>
      <c r="H128" s="160"/>
      <c r="I128" s="160"/>
      <c r="J128" s="160"/>
      <c r="K128" s="160"/>
      <c r="L128" s="160"/>
      <c r="M128" s="160"/>
      <c r="N128" s="339"/>
      <c r="O128" s="298"/>
      <c r="P128" s="145" t="s">
        <v>122</v>
      </c>
      <c r="Q128" s="66"/>
      <c r="T128" s="88"/>
      <c r="U128" s="37"/>
      <c r="V128" s="35"/>
      <c r="W128" s="35"/>
    </row>
    <row r="129" spans="2:23">
      <c r="B129" s="146"/>
      <c r="C129" s="161"/>
      <c r="D129" s="162"/>
      <c r="E129" s="162"/>
      <c r="F129" s="162"/>
      <c r="G129" s="162"/>
      <c r="H129" s="162"/>
      <c r="I129" s="162"/>
      <c r="J129" s="162"/>
      <c r="K129" s="162"/>
      <c r="L129" s="162"/>
      <c r="M129" s="163"/>
      <c r="N129" s="340"/>
      <c r="O129" s="340"/>
      <c r="P129" s="148" t="s">
        <v>51</v>
      </c>
      <c r="Q129" s="66"/>
      <c r="T129" s="88"/>
      <c r="U129" s="37"/>
      <c r="V129" s="35"/>
      <c r="W129" s="35"/>
    </row>
    <row r="130" spans="2:23">
      <c r="B130" s="110" t="s">
        <v>13</v>
      </c>
      <c r="C130" s="159" t="s">
        <v>119</v>
      </c>
      <c r="D130" s="160"/>
      <c r="E130" s="160"/>
      <c r="F130" s="160"/>
      <c r="G130" s="160"/>
      <c r="H130" s="160"/>
      <c r="I130" s="160"/>
      <c r="J130" s="160"/>
      <c r="K130" s="160"/>
      <c r="L130" s="160"/>
      <c r="M130" s="160"/>
      <c r="N130" s="339"/>
      <c r="O130" s="298"/>
      <c r="P130" s="145" t="s">
        <v>122</v>
      </c>
      <c r="Q130" s="66"/>
      <c r="T130" s="88"/>
      <c r="W130" s="35"/>
    </row>
    <row r="131" spans="2:23">
      <c r="B131" s="146"/>
      <c r="C131" s="161"/>
      <c r="D131" s="162"/>
      <c r="E131" s="162"/>
      <c r="F131" s="162"/>
      <c r="G131" s="162"/>
      <c r="H131" s="162"/>
      <c r="I131" s="162"/>
      <c r="J131" s="162"/>
      <c r="K131" s="162"/>
      <c r="L131" s="162"/>
      <c r="M131" s="163"/>
      <c r="N131" s="340"/>
      <c r="O131" s="340"/>
      <c r="P131" s="148" t="s">
        <v>51</v>
      </c>
      <c r="Q131" s="66"/>
      <c r="T131" s="88"/>
      <c r="U131" s="37"/>
      <c r="V131" s="35"/>
      <c r="W131" s="35"/>
    </row>
    <row r="132" spans="2:23">
      <c r="B132" s="110" t="s">
        <v>17</v>
      </c>
      <c r="C132" s="331" t="s">
        <v>234</v>
      </c>
      <c r="D132" s="331"/>
      <c r="E132" s="331"/>
      <c r="F132" s="331"/>
      <c r="G132" s="331"/>
      <c r="H132" s="331"/>
      <c r="I132" s="331"/>
      <c r="J132" s="331"/>
      <c r="K132" s="331"/>
      <c r="L132" s="331"/>
      <c r="M132" s="331"/>
      <c r="N132" s="339"/>
      <c r="O132" s="298"/>
      <c r="P132" s="145" t="s">
        <v>122</v>
      </c>
      <c r="Q132" s="66"/>
      <c r="T132" s="88"/>
      <c r="U132" s="37"/>
      <c r="V132" s="35"/>
      <c r="W132" s="35"/>
    </row>
    <row r="133" spans="2:23">
      <c r="B133" s="146"/>
      <c r="C133" s="332"/>
      <c r="D133" s="332"/>
      <c r="E133" s="332"/>
      <c r="F133" s="332"/>
      <c r="G133" s="332"/>
      <c r="H133" s="332"/>
      <c r="I133" s="332"/>
      <c r="J133" s="332"/>
      <c r="K133" s="332"/>
      <c r="L133" s="332"/>
      <c r="M133" s="366"/>
      <c r="N133" s="340"/>
      <c r="O133" s="340"/>
      <c r="P133" s="148" t="s">
        <v>51</v>
      </c>
      <c r="Q133" s="66"/>
      <c r="T133" s="88"/>
      <c r="U133" s="37"/>
      <c r="V133" s="35"/>
      <c r="W133" s="35"/>
    </row>
    <row r="134" spans="2:23">
      <c r="B134" s="110" t="s">
        <v>18</v>
      </c>
      <c r="C134" s="159" t="s">
        <v>120</v>
      </c>
      <c r="D134" s="160"/>
      <c r="E134" s="160"/>
      <c r="F134" s="160"/>
      <c r="G134" s="160"/>
      <c r="H134" s="160"/>
      <c r="I134" s="160"/>
      <c r="J134" s="160"/>
      <c r="K134" s="160"/>
      <c r="L134" s="160"/>
      <c r="M134" s="160"/>
      <c r="N134" s="339"/>
      <c r="O134" s="298"/>
      <c r="P134" s="145" t="s">
        <v>122</v>
      </c>
      <c r="Q134" s="66"/>
      <c r="T134" s="88"/>
      <c r="U134" s="37"/>
      <c r="V134" s="35"/>
      <c r="W134" s="35"/>
    </row>
    <row r="135" spans="2:23">
      <c r="B135" s="146"/>
      <c r="C135" s="161"/>
      <c r="D135" s="162"/>
      <c r="E135" s="162"/>
      <c r="F135" s="162"/>
      <c r="G135" s="162"/>
      <c r="H135" s="162"/>
      <c r="I135" s="162"/>
      <c r="J135" s="162"/>
      <c r="K135" s="162"/>
      <c r="L135" s="162"/>
      <c r="M135" s="163"/>
      <c r="N135" s="340"/>
      <c r="O135" s="340"/>
      <c r="P135" s="148" t="s">
        <v>51</v>
      </c>
      <c r="Q135" s="66"/>
      <c r="T135" s="88"/>
      <c r="W135" s="35"/>
    </row>
    <row r="136" spans="2:23">
      <c r="B136" s="110" t="s">
        <v>19</v>
      </c>
      <c r="C136" s="159" t="s">
        <v>23</v>
      </c>
      <c r="D136" s="160"/>
      <c r="E136" s="160"/>
      <c r="F136" s="160"/>
      <c r="G136" s="160"/>
      <c r="H136" s="160"/>
      <c r="I136" s="160"/>
      <c r="J136" s="160"/>
      <c r="K136" s="160"/>
      <c r="L136" s="160"/>
      <c r="M136" s="160"/>
      <c r="N136" s="339"/>
      <c r="O136" s="298"/>
      <c r="P136" s="145" t="s">
        <v>122</v>
      </c>
      <c r="Q136" s="66"/>
      <c r="T136" s="88"/>
    </row>
    <row r="137" spans="2:23">
      <c r="B137" s="146"/>
      <c r="C137" s="161"/>
      <c r="D137" s="162"/>
      <c r="E137" s="162"/>
      <c r="F137" s="162"/>
      <c r="G137" s="162"/>
      <c r="H137" s="162"/>
      <c r="I137" s="162"/>
      <c r="J137" s="162"/>
      <c r="K137" s="162"/>
      <c r="L137" s="162"/>
      <c r="M137" s="163"/>
      <c r="N137" s="340"/>
      <c r="O137" s="340"/>
      <c r="P137" s="148" t="s">
        <v>51</v>
      </c>
      <c r="Q137" s="66"/>
      <c r="T137" s="88"/>
      <c r="U137" s="37"/>
      <c r="V137" s="35"/>
      <c r="W137" s="35"/>
    </row>
    <row r="138" spans="2:23">
      <c r="B138" s="110" t="s">
        <v>20</v>
      </c>
      <c r="C138" s="159" t="s">
        <v>121</v>
      </c>
      <c r="D138" s="160"/>
      <c r="E138" s="160"/>
      <c r="F138" s="160"/>
      <c r="G138" s="160"/>
      <c r="H138" s="160"/>
      <c r="I138" s="160"/>
      <c r="J138" s="160"/>
      <c r="K138" s="160"/>
      <c r="L138" s="160"/>
      <c r="M138" s="160"/>
      <c r="N138" s="339"/>
      <c r="O138" s="298"/>
      <c r="P138" s="145" t="s">
        <v>122</v>
      </c>
      <c r="Q138" s="66"/>
      <c r="T138" s="88"/>
      <c r="U138" s="37"/>
      <c r="V138" s="35"/>
      <c r="W138" s="35"/>
    </row>
    <row r="139" spans="2:23">
      <c r="B139" s="146"/>
      <c r="C139" s="161"/>
      <c r="D139" s="162"/>
      <c r="E139" s="162"/>
      <c r="F139" s="162"/>
      <c r="G139" s="162"/>
      <c r="H139" s="162"/>
      <c r="I139" s="162"/>
      <c r="J139" s="162"/>
      <c r="K139" s="162"/>
      <c r="L139" s="162"/>
      <c r="M139" s="163"/>
      <c r="N139" s="340"/>
      <c r="O139" s="340"/>
      <c r="P139" s="148" t="s">
        <v>51</v>
      </c>
      <c r="Q139" s="66"/>
      <c r="T139" s="88"/>
      <c r="U139" s="37"/>
      <c r="V139" s="35"/>
      <c r="W139" s="35"/>
    </row>
    <row r="140" spans="2:23">
      <c r="B140" s="154"/>
      <c r="C140" s="66"/>
      <c r="D140" s="66"/>
      <c r="E140" s="66"/>
      <c r="F140" s="66"/>
      <c r="G140" s="66"/>
      <c r="H140" s="66"/>
      <c r="I140" s="66"/>
      <c r="J140" s="66"/>
      <c r="K140" s="66"/>
      <c r="L140" s="66"/>
      <c r="M140" s="66"/>
      <c r="N140" s="66"/>
      <c r="O140" s="66"/>
      <c r="P140" s="66"/>
      <c r="Q140" s="66"/>
      <c r="T140" s="88"/>
      <c r="U140" s="37"/>
      <c r="V140" s="35"/>
      <c r="W140" s="35"/>
    </row>
    <row r="141" spans="2:23" ht="15" customHeight="1">
      <c r="B141" s="61" t="s">
        <v>124</v>
      </c>
      <c r="C141" s="240" t="s">
        <v>746</v>
      </c>
      <c r="D141" s="240"/>
      <c r="E141" s="240"/>
      <c r="F141" s="240"/>
      <c r="G141" s="240"/>
      <c r="H141" s="240"/>
      <c r="I141" s="240"/>
      <c r="J141" s="240"/>
      <c r="K141" s="240"/>
      <c r="L141" s="240"/>
      <c r="M141" s="240"/>
      <c r="N141" s="240"/>
      <c r="O141" s="240"/>
      <c r="P141" s="240"/>
      <c r="Q141" s="240"/>
      <c r="T141" s="112">
        <f>IF(SUM(N120:O121)=0,1,"")</f>
        <v>1</v>
      </c>
      <c r="U141" s="37"/>
      <c r="V141" s="35"/>
      <c r="W141" s="35"/>
    </row>
    <row r="142" spans="2:23">
      <c r="B142" s="61"/>
      <c r="C142" s="240"/>
      <c r="D142" s="240"/>
      <c r="E142" s="240"/>
      <c r="F142" s="240"/>
      <c r="G142" s="240"/>
      <c r="H142" s="240"/>
      <c r="I142" s="240"/>
      <c r="J142" s="240"/>
      <c r="K142" s="240"/>
      <c r="L142" s="240"/>
      <c r="M142" s="240"/>
      <c r="N142" s="240"/>
      <c r="O142" s="240"/>
      <c r="P142" s="240"/>
      <c r="Q142" s="240"/>
      <c r="U142" s="37"/>
      <c r="V142" s="35"/>
      <c r="W142" s="35"/>
    </row>
    <row r="143" spans="2:23">
      <c r="B143" s="61"/>
      <c r="C143" s="240"/>
      <c r="D143" s="240"/>
      <c r="E143" s="240"/>
      <c r="F143" s="240"/>
      <c r="G143" s="240"/>
      <c r="H143" s="240"/>
      <c r="I143" s="240"/>
      <c r="J143" s="240"/>
      <c r="K143" s="240"/>
      <c r="L143" s="240"/>
      <c r="M143" s="240"/>
      <c r="N143" s="240"/>
      <c r="O143" s="240"/>
      <c r="P143" s="240"/>
      <c r="Q143" s="240"/>
      <c r="S143" s="396" t="str">
        <f>IF(V143="NG","重量(t)の合計が「問2-7 1.偶発的な故障・破損によるもの」の重量(t)の合計と一致しません。一致するように修正してください。/","")</f>
        <v/>
      </c>
      <c r="T143" s="88"/>
      <c r="U143" s="37"/>
      <c r="V143" s="35" t="str">
        <f>IF(AND(COUNTIF(B8:B9,"○")&gt;=1,N120&lt;&gt;SUM(G148,G150,G152,G154)),"NG","OK")</f>
        <v>OK</v>
      </c>
      <c r="W143" s="35"/>
    </row>
    <row r="144" spans="2:23">
      <c r="B144" s="61"/>
      <c r="C144" s="240"/>
      <c r="D144" s="240"/>
      <c r="E144" s="240"/>
      <c r="F144" s="240"/>
      <c r="G144" s="240"/>
      <c r="H144" s="240"/>
      <c r="I144" s="240"/>
      <c r="J144" s="240"/>
      <c r="K144" s="240"/>
      <c r="L144" s="240"/>
      <c r="M144" s="240"/>
      <c r="N144" s="240"/>
      <c r="O144" s="240"/>
      <c r="P144" s="240"/>
      <c r="Q144" s="240"/>
      <c r="S144" s="396"/>
      <c r="U144" s="37"/>
      <c r="V144" s="35"/>
      <c r="W144" s="35"/>
    </row>
    <row r="145" spans="1:23">
      <c r="B145" s="61"/>
      <c r="C145" s="240"/>
      <c r="D145" s="240"/>
      <c r="E145" s="240"/>
      <c r="F145" s="240"/>
      <c r="G145" s="240"/>
      <c r="H145" s="240"/>
      <c r="I145" s="240"/>
      <c r="J145" s="240"/>
      <c r="K145" s="240"/>
      <c r="L145" s="240"/>
      <c r="M145" s="240"/>
      <c r="N145" s="240"/>
      <c r="O145" s="240"/>
      <c r="P145" s="240"/>
      <c r="Q145" s="240"/>
      <c r="S145" s="396" t="str">
        <f>IF(V145="NG","枚数の合計が「問2-7 1.偶発的な故障・破損によるもの」の枚数の合計と一致しません。一致するように修正してください。/","")</f>
        <v/>
      </c>
      <c r="T145" s="88"/>
      <c r="U145" s="37"/>
      <c r="V145" s="35" t="str">
        <f>IF(AND(COUNTIF(B8:B9,"○")&gt;=1,N121&lt;&gt;SUM(G149,G151,G153,G155)),"NG","OK")</f>
        <v>OK</v>
      </c>
      <c r="W145" s="35"/>
    </row>
    <row r="146" spans="1:23">
      <c r="B146" s="61"/>
      <c r="C146" s="240"/>
      <c r="D146" s="240"/>
      <c r="E146" s="240"/>
      <c r="F146" s="240"/>
      <c r="G146" s="240"/>
      <c r="H146" s="240"/>
      <c r="I146" s="240"/>
      <c r="J146" s="240"/>
      <c r="K146" s="240"/>
      <c r="L146" s="240"/>
      <c r="M146" s="240"/>
      <c r="N146" s="240"/>
      <c r="O146" s="240"/>
      <c r="P146" s="240"/>
      <c r="Q146" s="240"/>
      <c r="S146" s="396"/>
      <c r="U146" s="37"/>
      <c r="V146" s="35"/>
      <c r="W146" s="35"/>
    </row>
    <row r="147" spans="1:23">
      <c r="A147" s="54"/>
      <c r="B147" s="395" t="s">
        <v>126</v>
      </c>
      <c r="C147" s="353"/>
      <c r="D147" s="353"/>
      <c r="E147" s="353"/>
      <c r="F147" s="354"/>
      <c r="G147" s="395" t="s">
        <v>125</v>
      </c>
      <c r="H147" s="353"/>
      <c r="I147" s="353"/>
      <c r="J147" s="353"/>
      <c r="K147" s="353"/>
      <c r="L147" s="353"/>
      <c r="M147" s="353"/>
      <c r="N147" s="353"/>
      <c r="O147" s="353"/>
      <c r="P147" s="353"/>
      <c r="Q147" s="153"/>
      <c r="T147" s="88"/>
      <c r="U147" s="37"/>
      <c r="V147" s="35"/>
      <c r="W147" s="35"/>
    </row>
    <row r="148" spans="1:23">
      <c r="A148" s="54"/>
      <c r="B148" s="373" t="s">
        <v>301</v>
      </c>
      <c r="C148" s="389"/>
      <c r="D148" s="390"/>
      <c r="E148" s="391"/>
      <c r="F148" s="123"/>
      <c r="G148" s="367"/>
      <c r="H148" s="368"/>
      <c r="I148" s="368"/>
      <c r="J148" s="368"/>
      <c r="K148" s="368"/>
      <c r="L148" s="368"/>
      <c r="M148" s="368"/>
      <c r="N148" s="368"/>
      <c r="O148" s="369"/>
      <c r="P148" s="145" t="s">
        <v>122</v>
      </c>
      <c r="Q148" s="153"/>
      <c r="T148" s="88"/>
    </row>
    <row r="149" spans="1:23">
      <c r="A149" s="54"/>
      <c r="B149" s="376"/>
      <c r="C149" s="392"/>
      <c r="D149" s="393"/>
      <c r="E149" s="394"/>
      <c r="F149" s="148" t="s">
        <v>27</v>
      </c>
      <c r="G149" s="370"/>
      <c r="H149" s="371"/>
      <c r="I149" s="371"/>
      <c r="J149" s="371"/>
      <c r="K149" s="371"/>
      <c r="L149" s="371"/>
      <c r="M149" s="371"/>
      <c r="N149" s="371"/>
      <c r="O149" s="372"/>
      <c r="P149" s="148" t="s">
        <v>51</v>
      </c>
      <c r="Q149" s="153"/>
      <c r="T149" s="88"/>
    </row>
    <row r="150" spans="1:23">
      <c r="A150" s="54"/>
      <c r="B150" s="373" t="s">
        <v>301</v>
      </c>
      <c r="C150" s="389"/>
      <c r="D150" s="390"/>
      <c r="E150" s="391"/>
      <c r="F150" s="87"/>
      <c r="G150" s="367"/>
      <c r="H150" s="368"/>
      <c r="I150" s="368"/>
      <c r="J150" s="368"/>
      <c r="K150" s="368"/>
      <c r="L150" s="368"/>
      <c r="M150" s="368"/>
      <c r="N150" s="368"/>
      <c r="O150" s="369"/>
      <c r="P150" s="145" t="s">
        <v>122</v>
      </c>
      <c r="Q150" s="153"/>
      <c r="T150" s="88"/>
    </row>
    <row r="151" spans="1:23">
      <c r="A151" s="54"/>
      <c r="B151" s="376"/>
      <c r="C151" s="392"/>
      <c r="D151" s="393"/>
      <c r="E151" s="394"/>
      <c r="F151" s="148" t="s">
        <v>27</v>
      </c>
      <c r="G151" s="370"/>
      <c r="H151" s="371"/>
      <c r="I151" s="371"/>
      <c r="J151" s="371"/>
      <c r="K151" s="371"/>
      <c r="L151" s="371"/>
      <c r="M151" s="371"/>
      <c r="N151" s="371"/>
      <c r="O151" s="372"/>
      <c r="P151" s="148" t="s">
        <v>51</v>
      </c>
      <c r="Q151" s="153"/>
      <c r="T151" s="88"/>
    </row>
    <row r="152" spans="1:23">
      <c r="A152" s="54"/>
      <c r="B152" s="373" t="s">
        <v>301</v>
      </c>
      <c r="C152" s="389"/>
      <c r="D152" s="390"/>
      <c r="E152" s="391"/>
      <c r="F152" s="87"/>
      <c r="G152" s="367"/>
      <c r="H152" s="368"/>
      <c r="I152" s="368"/>
      <c r="J152" s="368"/>
      <c r="K152" s="368"/>
      <c r="L152" s="368"/>
      <c r="M152" s="368"/>
      <c r="N152" s="368"/>
      <c r="O152" s="369"/>
      <c r="P152" s="145" t="s">
        <v>122</v>
      </c>
      <c r="Q152" s="153"/>
      <c r="T152" s="88"/>
    </row>
    <row r="153" spans="1:23">
      <c r="B153" s="376"/>
      <c r="C153" s="392"/>
      <c r="D153" s="393"/>
      <c r="E153" s="394"/>
      <c r="F153" s="148" t="s">
        <v>27</v>
      </c>
      <c r="G153" s="370"/>
      <c r="H153" s="371"/>
      <c r="I153" s="371"/>
      <c r="J153" s="371"/>
      <c r="K153" s="371"/>
      <c r="L153" s="371"/>
      <c r="M153" s="371"/>
      <c r="N153" s="371"/>
      <c r="O153" s="372"/>
      <c r="P153" s="148" t="s">
        <v>51</v>
      </c>
      <c r="Q153" s="66"/>
      <c r="T153" s="88"/>
    </row>
    <row r="154" spans="1:23">
      <c r="A154" s="54"/>
      <c r="B154" s="373" t="s">
        <v>127</v>
      </c>
      <c r="C154" s="374"/>
      <c r="D154" s="374"/>
      <c r="E154" s="374"/>
      <c r="F154" s="375"/>
      <c r="G154" s="367"/>
      <c r="H154" s="368"/>
      <c r="I154" s="368"/>
      <c r="J154" s="368"/>
      <c r="K154" s="368"/>
      <c r="L154" s="368"/>
      <c r="M154" s="368"/>
      <c r="N154" s="368"/>
      <c r="O154" s="369"/>
      <c r="P154" s="145" t="s">
        <v>122</v>
      </c>
      <c r="Q154" s="153"/>
      <c r="T154" s="88"/>
    </row>
    <row r="155" spans="1:23">
      <c r="B155" s="376"/>
      <c r="C155" s="377"/>
      <c r="D155" s="377"/>
      <c r="E155" s="377"/>
      <c r="F155" s="378"/>
      <c r="G155" s="370"/>
      <c r="H155" s="371"/>
      <c r="I155" s="371"/>
      <c r="J155" s="371"/>
      <c r="K155" s="371"/>
      <c r="L155" s="371"/>
      <c r="M155" s="371"/>
      <c r="N155" s="371"/>
      <c r="O155" s="372"/>
      <c r="P155" s="148" t="s">
        <v>51</v>
      </c>
      <c r="Q155" s="66"/>
      <c r="T155" s="88"/>
    </row>
    <row r="156" spans="1:23">
      <c r="B156" s="164"/>
      <c r="C156" s="66"/>
      <c r="D156" s="66"/>
      <c r="E156" s="66"/>
      <c r="F156" s="66"/>
      <c r="G156" s="66"/>
      <c r="H156" s="66"/>
      <c r="I156" s="66"/>
      <c r="J156" s="66"/>
      <c r="K156" s="66"/>
      <c r="L156" s="66"/>
      <c r="M156" s="66"/>
      <c r="N156" s="66"/>
      <c r="O156" s="66"/>
      <c r="P156" s="66"/>
      <c r="Q156" s="66"/>
      <c r="T156" s="88"/>
    </row>
    <row r="157" spans="1:23" ht="15" customHeight="1">
      <c r="B157" s="61" t="s">
        <v>128</v>
      </c>
      <c r="C157" s="240" t="s">
        <v>747</v>
      </c>
      <c r="D157" s="240"/>
      <c r="E157" s="240"/>
      <c r="F157" s="240"/>
      <c r="G157" s="240"/>
      <c r="H157" s="240"/>
      <c r="I157" s="240"/>
      <c r="J157" s="240"/>
      <c r="K157" s="240"/>
      <c r="L157" s="240"/>
      <c r="M157" s="240"/>
      <c r="N157" s="240"/>
      <c r="O157" s="240"/>
      <c r="P157" s="240"/>
      <c r="Q157" s="240"/>
      <c r="T157" s="112">
        <f>IF(SUM(G75:G90,I75:I90,K75:K90,M75:M90,O75:P90)=0,1,"")</f>
        <v>1</v>
      </c>
      <c r="U157" s="37"/>
      <c r="V157" s="35"/>
      <c r="W157" s="35"/>
    </row>
    <row r="158" spans="1:23" ht="15" customHeight="1">
      <c r="B158" s="61"/>
      <c r="C158" s="240"/>
      <c r="D158" s="240"/>
      <c r="E158" s="240"/>
      <c r="F158" s="240"/>
      <c r="G158" s="240"/>
      <c r="H158" s="240"/>
      <c r="I158" s="240"/>
      <c r="J158" s="240"/>
      <c r="K158" s="240"/>
      <c r="L158" s="240"/>
      <c r="M158" s="240"/>
      <c r="N158" s="240"/>
      <c r="O158" s="240"/>
      <c r="P158" s="240"/>
      <c r="Q158" s="240"/>
      <c r="U158" s="37"/>
      <c r="V158" s="35"/>
      <c r="W158" s="35"/>
    </row>
    <row r="159" spans="1:23" ht="15" customHeight="1">
      <c r="B159" s="61"/>
      <c r="C159" s="240"/>
      <c r="D159" s="240"/>
      <c r="E159" s="240"/>
      <c r="F159" s="240"/>
      <c r="G159" s="240"/>
      <c r="H159" s="240"/>
      <c r="I159" s="240"/>
      <c r="J159" s="240"/>
      <c r="K159" s="240"/>
      <c r="L159" s="240"/>
      <c r="M159" s="240"/>
      <c r="N159" s="240"/>
      <c r="O159" s="240"/>
      <c r="P159" s="240"/>
      <c r="Q159" s="240"/>
      <c r="U159" s="37"/>
      <c r="V159" s="35"/>
      <c r="W159" s="35"/>
    </row>
    <row r="160" spans="1:23" ht="15" customHeight="1">
      <c r="B160" s="61"/>
      <c r="C160" s="240"/>
      <c r="D160" s="240"/>
      <c r="E160" s="240"/>
      <c r="F160" s="240"/>
      <c r="G160" s="240"/>
      <c r="H160" s="240"/>
      <c r="I160" s="240"/>
      <c r="J160" s="240"/>
      <c r="K160" s="240"/>
      <c r="L160" s="240"/>
      <c r="M160" s="240"/>
      <c r="N160" s="240"/>
      <c r="O160" s="240"/>
      <c r="P160" s="240"/>
      <c r="Q160" s="240"/>
      <c r="U160" s="37"/>
      <c r="V160" s="35"/>
      <c r="W160" s="35"/>
    </row>
    <row r="161" spans="2:23" ht="15" customHeight="1">
      <c r="B161" s="61"/>
      <c r="C161" s="240"/>
      <c r="D161" s="240"/>
      <c r="E161" s="240"/>
      <c r="F161" s="240"/>
      <c r="G161" s="240"/>
      <c r="H161" s="240"/>
      <c r="I161" s="240"/>
      <c r="J161" s="240"/>
      <c r="K161" s="240"/>
      <c r="L161" s="240"/>
      <c r="M161" s="240"/>
      <c r="N161" s="240"/>
      <c r="O161" s="240"/>
      <c r="P161" s="240"/>
      <c r="Q161" s="240"/>
      <c r="U161" s="37"/>
      <c r="V161" s="35"/>
      <c r="W161" s="35"/>
    </row>
    <row r="162" spans="2:23">
      <c r="B162" s="61"/>
      <c r="C162" s="240"/>
      <c r="D162" s="240"/>
      <c r="E162" s="240"/>
      <c r="F162" s="240"/>
      <c r="G162" s="240"/>
      <c r="H162" s="240"/>
      <c r="I162" s="240"/>
      <c r="J162" s="240"/>
      <c r="K162" s="240"/>
      <c r="L162" s="240"/>
      <c r="M162" s="240"/>
      <c r="N162" s="240"/>
      <c r="O162" s="240"/>
      <c r="P162" s="240"/>
      <c r="Q162" s="240"/>
      <c r="U162" s="37"/>
      <c r="V162" s="35"/>
      <c r="W162" s="35"/>
    </row>
    <row r="163" spans="2:23">
      <c r="B163" s="61"/>
      <c r="C163" s="240"/>
      <c r="D163" s="240"/>
      <c r="E163" s="240"/>
      <c r="F163" s="240"/>
      <c r="G163" s="240"/>
      <c r="H163" s="240"/>
      <c r="I163" s="240"/>
      <c r="J163" s="240"/>
      <c r="K163" s="240"/>
      <c r="L163" s="240"/>
      <c r="M163" s="240"/>
      <c r="N163" s="240"/>
      <c r="O163" s="240"/>
      <c r="P163" s="240"/>
      <c r="Q163" s="240"/>
      <c r="U163" s="37"/>
      <c r="V163" s="35"/>
      <c r="W163" s="35"/>
    </row>
    <row r="164" spans="2:23">
      <c r="B164" s="61"/>
      <c r="C164" s="240"/>
      <c r="D164" s="240"/>
      <c r="E164" s="240"/>
      <c r="F164" s="240"/>
      <c r="G164" s="240"/>
      <c r="H164" s="240"/>
      <c r="I164" s="240"/>
      <c r="J164" s="240"/>
      <c r="K164" s="240"/>
      <c r="L164" s="240"/>
      <c r="M164" s="240"/>
      <c r="N164" s="240"/>
      <c r="O164" s="240"/>
      <c r="P164" s="240"/>
      <c r="Q164" s="240"/>
      <c r="U164" s="37"/>
      <c r="V164" s="35"/>
      <c r="W164" s="35"/>
    </row>
    <row r="165" spans="2:23">
      <c r="B165" s="61"/>
      <c r="C165" s="240"/>
      <c r="D165" s="240"/>
      <c r="E165" s="240"/>
      <c r="F165" s="240"/>
      <c r="G165" s="240"/>
      <c r="H165" s="240"/>
      <c r="I165" s="240"/>
      <c r="J165" s="240"/>
      <c r="K165" s="240"/>
      <c r="L165" s="240"/>
      <c r="M165" s="240"/>
      <c r="N165" s="240"/>
      <c r="O165" s="240"/>
      <c r="P165" s="240"/>
      <c r="Q165" s="240"/>
      <c r="U165" s="37"/>
      <c r="V165" s="35"/>
      <c r="W165" s="35"/>
    </row>
    <row r="166" spans="2:23">
      <c r="B166" s="61"/>
      <c r="C166" s="240"/>
      <c r="D166" s="240"/>
      <c r="E166" s="240"/>
      <c r="F166" s="240"/>
      <c r="G166" s="240"/>
      <c r="H166" s="240"/>
      <c r="I166" s="240"/>
      <c r="J166" s="240"/>
      <c r="K166" s="240"/>
      <c r="L166" s="240"/>
      <c r="M166" s="240"/>
      <c r="N166" s="240"/>
      <c r="O166" s="240"/>
      <c r="P166" s="240"/>
      <c r="Q166" s="240"/>
      <c r="U166" s="37"/>
      <c r="V166" s="35"/>
      <c r="W166" s="35"/>
    </row>
    <row r="167" spans="2:23">
      <c r="B167" s="61"/>
      <c r="C167" s="240"/>
      <c r="D167" s="240"/>
      <c r="E167" s="240"/>
      <c r="F167" s="240"/>
      <c r="G167" s="240"/>
      <c r="H167" s="240"/>
      <c r="I167" s="240"/>
      <c r="J167" s="240"/>
      <c r="K167" s="240"/>
      <c r="L167" s="240"/>
      <c r="M167" s="240"/>
      <c r="N167" s="240"/>
      <c r="O167" s="240"/>
      <c r="P167" s="240"/>
      <c r="Q167" s="240"/>
      <c r="T167" s="118"/>
      <c r="U167" s="37"/>
      <c r="W167" s="35"/>
    </row>
    <row r="168" spans="2:23">
      <c r="B168" s="119" t="s">
        <v>132</v>
      </c>
      <c r="C168" s="159"/>
      <c r="D168" s="160"/>
      <c r="E168" s="160"/>
      <c r="F168" s="160"/>
      <c r="G168" s="160"/>
      <c r="H168" s="160"/>
      <c r="I168" s="160"/>
      <c r="J168" s="160"/>
      <c r="K168" s="160"/>
      <c r="L168" s="160"/>
      <c r="M168" s="165"/>
      <c r="N168" s="237"/>
      <c r="O168" s="244"/>
      <c r="P168" s="166" t="s">
        <v>123</v>
      </c>
      <c r="Q168" s="66"/>
      <c r="S168" s="84" t="str">
        <f>IF(V168="NG","排出枚数と排出重量の両方が未入力です。入力してください。/","")</f>
        <v/>
      </c>
      <c r="T168" s="118"/>
      <c r="U168" s="37"/>
      <c r="V168" s="34" t="str">
        <f>IF(AND(COUNTIF(B8:B9,"○")&gt;=1,SUM($H$57:$I$65)&gt;=1,N168="",N169=""),"NG","OK")</f>
        <v>OK</v>
      </c>
      <c r="W168" s="35"/>
    </row>
    <row r="169" spans="2:23">
      <c r="B169" s="119" t="s">
        <v>133</v>
      </c>
      <c r="C169" s="159"/>
      <c r="D169" s="160"/>
      <c r="E169" s="160"/>
      <c r="F169" s="160"/>
      <c r="G169" s="160"/>
      <c r="H169" s="160"/>
      <c r="I169" s="160"/>
      <c r="J169" s="160"/>
      <c r="K169" s="160"/>
      <c r="L169" s="160"/>
      <c r="M169" s="165"/>
      <c r="N169" s="237"/>
      <c r="O169" s="244"/>
      <c r="P169" s="166" t="s">
        <v>299</v>
      </c>
      <c r="Q169" s="66"/>
      <c r="T169" s="88"/>
      <c r="U169" s="37"/>
      <c r="V169" s="35"/>
      <c r="W169" s="35"/>
    </row>
    <row r="170" spans="2:23">
      <c r="B170" s="119" t="s">
        <v>134</v>
      </c>
      <c r="C170" s="159"/>
      <c r="D170" s="160"/>
      <c r="E170" s="160"/>
      <c r="F170" s="160"/>
      <c r="G170" s="160"/>
      <c r="H170" s="160"/>
      <c r="I170" s="160"/>
      <c r="J170" s="160"/>
      <c r="K170" s="160"/>
      <c r="L170" s="160"/>
      <c r="M170" s="165"/>
      <c r="N170" s="237"/>
      <c r="O170" s="244"/>
      <c r="P170" s="166" t="s">
        <v>129</v>
      </c>
      <c r="Q170" s="66"/>
      <c r="S170" s="84" t="str">
        <f>IF(V170="NG","当該案件の設備容量を入力してください/","")</f>
        <v/>
      </c>
      <c r="T170" s="118"/>
      <c r="U170" s="37"/>
      <c r="V170" s="34" t="str">
        <f>IF(AND(COUNTIF(B8:B9,"○")&gt;=1,SUM($H$57:$I$65)&gt;=1,N170=""),"NG","OK")</f>
        <v>OK</v>
      </c>
      <c r="W170" s="35"/>
    </row>
    <row r="171" spans="2:23">
      <c r="B171" s="119" t="s">
        <v>135</v>
      </c>
      <c r="C171" s="167"/>
      <c r="D171" s="89"/>
      <c r="E171" s="89"/>
      <c r="F171" s="89"/>
      <c r="G171" s="89"/>
      <c r="H171" s="89"/>
      <c r="I171" s="89"/>
      <c r="J171" s="89"/>
      <c r="K171" s="89"/>
      <c r="L171" s="89"/>
      <c r="M171" s="90"/>
      <c r="N171" s="237"/>
      <c r="O171" s="237"/>
      <c r="P171" s="148" t="s">
        <v>131</v>
      </c>
      <c r="Q171" s="66"/>
      <c r="S171" s="84" t="str">
        <f>IF(V171="NG","かかった期間を入力してください/","")</f>
        <v/>
      </c>
      <c r="T171" s="118"/>
      <c r="U171" s="37"/>
      <c r="V171" s="34" t="str">
        <f>IF(AND(COUNTIF(B8:B9,"○")&gt;=1,SUM($H$57:$I$65)&gt;=1,N171=""),"NG","OK")</f>
        <v>OK</v>
      </c>
      <c r="W171" s="35"/>
    </row>
    <row r="172" spans="2:23">
      <c r="B172" s="64" t="s">
        <v>748</v>
      </c>
      <c r="C172" s="66"/>
      <c r="D172" s="66"/>
      <c r="E172" s="66"/>
      <c r="F172" s="66"/>
      <c r="G172" s="66"/>
      <c r="H172" s="66"/>
      <c r="I172" s="66"/>
      <c r="J172" s="66"/>
      <c r="K172" s="66"/>
      <c r="L172" s="66"/>
      <c r="M172" s="66"/>
      <c r="N172" s="66"/>
      <c r="O172" s="66"/>
      <c r="P172" s="66"/>
      <c r="Q172" s="66"/>
      <c r="T172" s="88"/>
      <c r="U172" s="37"/>
      <c r="V172" s="35"/>
      <c r="W172" s="35"/>
    </row>
    <row r="173" spans="2:23">
      <c r="B173" s="65" t="s">
        <v>7</v>
      </c>
      <c r="C173" s="2"/>
      <c r="D173" s="66"/>
      <c r="E173" s="66"/>
      <c r="F173" s="66"/>
      <c r="G173" s="66"/>
      <c r="H173" s="66"/>
      <c r="I173" s="66"/>
      <c r="J173" s="66"/>
      <c r="K173" s="66"/>
      <c r="L173" s="66"/>
      <c r="M173" s="66"/>
      <c r="N173" s="66"/>
      <c r="O173" s="66"/>
      <c r="P173" s="66"/>
      <c r="Q173" s="66"/>
      <c r="S173" s="84" t="str">
        <f>IF(V173="NG","いずれか一つを選択してください/","")</f>
        <v/>
      </c>
      <c r="T173" s="118"/>
      <c r="U173" s="37"/>
      <c r="V173" s="34" t="str">
        <f>IF(AND(COUNTIF(B8:B9,"○")&gt;=1,SUM($H$57:$I$65)&gt;=1,C173=""),"NG","OK")</f>
        <v>OK</v>
      </c>
      <c r="W173" s="35"/>
    </row>
    <row r="174" spans="2:23">
      <c r="B174" s="67" t="s">
        <v>8</v>
      </c>
      <c r="C174" s="68" t="s">
        <v>400</v>
      </c>
      <c r="D174" s="70"/>
      <c r="E174" s="89"/>
      <c r="F174" s="89"/>
      <c r="G174" s="89"/>
      <c r="H174" s="89"/>
      <c r="I174" s="89"/>
      <c r="J174" s="89"/>
      <c r="K174" s="89"/>
      <c r="L174" s="89"/>
      <c r="M174" s="89"/>
      <c r="N174" s="89"/>
      <c r="O174" s="89"/>
      <c r="P174" s="90"/>
      <c r="Q174" s="66"/>
      <c r="T174" s="88"/>
    </row>
    <row r="175" spans="2:23">
      <c r="B175" s="67" t="s">
        <v>9</v>
      </c>
      <c r="C175" s="68" t="s">
        <v>100</v>
      </c>
      <c r="D175" s="70"/>
      <c r="E175" s="89"/>
      <c r="F175" s="89"/>
      <c r="G175" s="89"/>
      <c r="H175" s="89"/>
      <c r="I175" s="89"/>
      <c r="J175" s="89"/>
      <c r="K175" s="89"/>
      <c r="L175" s="89"/>
      <c r="M175" s="89"/>
      <c r="N175" s="89"/>
      <c r="O175" s="89"/>
      <c r="P175" s="90"/>
      <c r="Q175" s="66"/>
      <c r="T175" s="88"/>
    </row>
    <row r="176" spans="2:23">
      <c r="B176" s="67" t="s">
        <v>10</v>
      </c>
      <c r="C176" s="68" t="s">
        <v>401</v>
      </c>
      <c r="D176" s="70"/>
      <c r="E176" s="89"/>
      <c r="F176" s="89"/>
      <c r="G176" s="89"/>
      <c r="H176" s="89"/>
      <c r="I176" s="89"/>
      <c r="J176" s="89"/>
      <c r="K176" s="89"/>
      <c r="L176" s="89"/>
      <c r="M176" s="89"/>
      <c r="N176" s="89"/>
      <c r="O176" s="89"/>
      <c r="P176" s="90"/>
      <c r="Q176" s="66"/>
      <c r="T176" s="88"/>
    </row>
    <row r="177" spans="2:22">
      <c r="B177" s="67" t="s">
        <v>11</v>
      </c>
      <c r="C177" s="68" t="s">
        <v>402</v>
      </c>
      <c r="D177" s="70"/>
      <c r="E177" s="89"/>
      <c r="F177" s="89"/>
      <c r="G177" s="89"/>
      <c r="H177" s="89"/>
      <c r="I177" s="89"/>
      <c r="J177" s="89"/>
      <c r="K177" s="89"/>
      <c r="L177" s="89"/>
      <c r="M177" s="89"/>
      <c r="N177" s="89"/>
      <c r="O177" s="89"/>
      <c r="P177" s="90"/>
      <c r="Q177" s="66"/>
      <c r="T177" s="88"/>
    </row>
    <row r="178" spans="2:22">
      <c r="B178" s="67" t="s">
        <v>12</v>
      </c>
      <c r="C178" s="68" t="s">
        <v>403</v>
      </c>
      <c r="D178" s="70"/>
      <c r="E178" s="89"/>
      <c r="F178" s="89"/>
      <c r="G178" s="89"/>
      <c r="H178" s="89"/>
      <c r="I178" s="89"/>
      <c r="J178" s="89"/>
      <c r="K178" s="89"/>
      <c r="L178" s="89"/>
      <c r="M178" s="89"/>
      <c r="N178" s="89"/>
      <c r="O178" s="89"/>
      <c r="P178" s="90"/>
      <c r="Q178" s="66"/>
      <c r="T178" s="88"/>
    </row>
    <row r="179" spans="2:22">
      <c r="B179" s="67" t="s">
        <v>13</v>
      </c>
      <c r="C179" s="68" t="s">
        <v>404</v>
      </c>
      <c r="D179" s="70"/>
      <c r="E179" s="89"/>
      <c r="F179" s="89"/>
      <c r="G179" s="89"/>
      <c r="H179" s="89"/>
      <c r="I179" s="89"/>
      <c r="J179" s="89"/>
      <c r="K179" s="89"/>
      <c r="L179" s="89"/>
      <c r="M179" s="89"/>
      <c r="N179" s="89"/>
      <c r="O179" s="89"/>
      <c r="P179" s="90"/>
      <c r="Q179" s="66"/>
      <c r="T179" s="88"/>
    </row>
    <row r="180" spans="2:22">
      <c r="B180" s="67" t="s">
        <v>17</v>
      </c>
      <c r="C180" s="68" t="s">
        <v>407</v>
      </c>
      <c r="D180" s="70"/>
      <c r="E180" s="89"/>
      <c r="F180" s="89"/>
      <c r="G180" s="89"/>
      <c r="H180" s="89"/>
      <c r="I180" s="89"/>
      <c r="J180" s="89"/>
      <c r="K180" s="89"/>
      <c r="L180" s="89"/>
      <c r="M180" s="89"/>
      <c r="N180" s="89"/>
      <c r="O180" s="89"/>
      <c r="P180" s="90"/>
      <c r="Q180" s="66"/>
      <c r="T180" s="88"/>
    </row>
    <row r="181" spans="2:22">
      <c r="B181" s="67" t="s">
        <v>18</v>
      </c>
      <c r="C181" s="68" t="s">
        <v>405</v>
      </c>
      <c r="D181" s="70"/>
      <c r="E181" s="89"/>
      <c r="F181" s="89"/>
      <c r="G181" s="89"/>
      <c r="H181" s="89"/>
      <c r="I181" s="89"/>
      <c r="J181" s="89"/>
      <c r="K181" s="89"/>
      <c r="L181" s="89"/>
      <c r="M181" s="89"/>
      <c r="N181" s="89"/>
      <c r="O181" s="89"/>
      <c r="P181" s="90"/>
      <c r="Q181" s="66"/>
      <c r="T181" s="88"/>
    </row>
    <row r="182" spans="2:22">
      <c r="B182" s="72" t="s">
        <v>19</v>
      </c>
      <c r="C182" s="54" t="s">
        <v>21</v>
      </c>
      <c r="D182" s="147"/>
      <c r="E182" s="109"/>
      <c r="F182" s="109"/>
      <c r="G182" s="109"/>
      <c r="H182" s="109"/>
      <c r="I182" s="109"/>
      <c r="J182" s="89"/>
      <c r="K182" s="89"/>
      <c r="L182" s="89"/>
      <c r="M182" s="89"/>
      <c r="N182" s="89"/>
      <c r="O182" s="89"/>
      <c r="P182" s="90"/>
      <c r="Q182" s="66"/>
      <c r="T182" s="88"/>
    </row>
    <row r="183" spans="2:22">
      <c r="B183" s="146"/>
      <c r="C183" s="168"/>
      <c r="D183" s="241"/>
      <c r="E183" s="242"/>
      <c r="F183" s="242"/>
      <c r="G183" s="242"/>
      <c r="H183" s="242"/>
      <c r="I183" s="242"/>
      <c r="J183" s="242"/>
      <c r="K183" s="242"/>
      <c r="L183" s="242"/>
      <c r="M183" s="242"/>
      <c r="N183" s="242"/>
      <c r="O183" s="242"/>
      <c r="P183" s="243"/>
      <c r="Q183" s="66"/>
      <c r="S183" s="84" t="str">
        <f>IF(V183="NG","その他の具体的な内容を記入してください/","")</f>
        <v/>
      </c>
      <c r="T183" s="81">
        <f>IF(C173=9,"",1)</f>
        <v>1</v>
      </c>
      <c r="V183" s="34" t="str">
        <f>IF(AND(COUNTIF(B8:B9,"○")&gt;=1,C173=9,D183=""),"NG","OK")</f>
        <v>OK</v>
      </c>
    </row>
    <row r="184" spans="2:22">
      <c r="B184" s="67" t="s">
        <v>20</v>
      </c>
      <c r="C184" s="68" t="s">
        <v>406</v>
      </c>
      <c r="D184" s="70"/>
      <c r="E184" s="89"/>
      <c r="F184" s="89"/>
      <c r="G184" s="89"/>
      <c r="H184" s="89"/>
      <c r="I184" s="89"/>
      <c r="J184" s="89"/>
      <c r="K184" s="89"/>
      <c r="L184" s="89"/>
      <c r="M184" s="89"/>
      <c r="N184" s="89"/>
      <c r="O184" s="89"/>
      <c r="P184" s="90"/>
      <c r="Q184" s="66"/>
      <c r="T184" s="88"/>
    </row>
    <row r="185" spans="2:22">
      <c r="B185" s="154"/>
      <c r="C185" s="66"/>
      <c r="D185" s="66"/>
      <c r="E185" s="66"/>
      <c r="F185" s="66"/>
      <c r="G185" s="66"/>
      <c r="H185" s="66"/>
      <c r="I185" s="66"/>
      <c r="J185" s="66"/>
      <c r="K185" s="66"/>
      <c r="L185" s="66"/>
      <c r="M185" s="66"/>
      <c r="N185" s="66"/>
      <c r="O185" s="66"/>
      <c r="P185" s="66"/>
      <c r="Q185" s="66"/>
      <c r="T185" s="88"/>
    </row>
    <row r="186" spans="2:22">
      <c r="B186" s="119" t="s">
        <v>136</v>
      </c>
      <c r="C186" s="159"/>
      <c r="D186" s="160"/>
      <c r="E186" s="160"/>
      <c r="F186" s="160"/>
      <c r="G186" s="160"/>
      <c r="H186" s="160"/>
      <c r="I186" s="160"/>
      <c r="J186" s="160"/>
      <c r="K186" s="160"/>
      <c r="L186" s="160"/>
      <c r="M186" s="165"/>
      <c r="N186" s="237"/>
      <c r="O186" s="244"/>
      <c r="P186" s="166" t="s">
        <v>123</v>
      </c>
      <c r="Q186" s="66"/>
      <c r="S186" s="84" t="str">
        <f>IF(V186="NG","すべての項目を記入してください/","")</f>
        <v/>
      </c>
      <c r="T186" s="88"/>
      <c r="V186" s="34" t="str">
        <f>IF(AND(COUNTIF($B$8:$B$9,"○")&gt;=1,COUNTIF(N186:O189,"")&gt;=5,COUNTIF(N186:O189,"")&lt;=7),"NG","OK")</f>
        <v>OK</v>
      </c>
    </row>
    <row r="187" spans="2:22">
      <c r="B187" s="119" t="s">
        <v>137</v>
      </c>
      <c r="C187" s="159"/>
      <c r="D187" s="160"/>
      <c r="E187" s="160"/>
      <c r="F187" s="160"/>
      <c r="G187" s="160"/>
      <c r="H187" s="160"/>
      <c r="I187" s="160"/>
      <c r="J187" s="160"/>
      <c r="K187" s="160"/>
      <c r="L187" s="160"/>
      <c r="M187" s="165"/>
      <c r="N187" s="237"/>
      <c r="O187" s="244"/>
      <c r="P187" s="166" t="s">
        <v>299</v>
      </c>
      <c r="Q187" s="66"/>
      <c r="T187" s="88"/>
    </row>
    <row r="188" spans="2:22">
      <c r="B188" s="119" t="s">
        <v>134</v>
      </c>
      <c r="C188" s="159"/>
      <c r="D188" s="160"/>
      <c r="E188" s="160"/>
      <c r="F188" s="160"/>
      <c r="G188" s="160"/>
      <c r="H188" s="160"/>
      <c r="I188" s="160"/>
      <c r="J188" s="160"/>
      <c r="K188" s="160"/>
      <c r="L188" s="160"/>
      <c r="M188" s="165"/>
      <c r="N188" s="237"/>
      <c r="O188" s="244"/>
      <c r="P188" s="166" t="s">
        <v>129</v>
      </c>
      <c r="Q188" s="66"/>
      <c r="T188" s="88"/>
    </row>
    <row r="189" spans="2:22">
      <c r="B189" s="119" t="s">
        <v>135</v>
      </c>
      <c r="C189" s="167"/>
      <c r="D189" s="89"/>
      <c r="E189" s="89"/>
      <c r="F189" s="89"/>
      <c r="G189" s="89"/>
      <c r="H189" s="89"/>
      <c r="I189" s="89"/>
      <c r="J189" s="89"/>
      <c r="K189" s="89"/>
      <c r="L189" s="89"/>
      <c r="M189" s="90"/>
      <c r="N189" s="237"/>
      <c r="O189" s="237"/>
      <c r="P189" s="148" t="s">
        <v>131</v>
      </c>
      <c r="Q189" s="66"/>
      <c r="T189" s="88"/>
    </row>
    <row r="190" spans="2:22">
      <c r="B190" s="64" t="s">
        <v>748</v>
      </c>
      <c r="C190" s="66"/>
      <c r="D190" s="66"/>
      <c r="E190" s="66"/>
      <c r="F190" s="66"/>
      <c r="G190" s="66"/>
      <c r="H190" s="66"/>
      <c r="I190" s="66"/>
      <c r="J190" s="66"/>
      <c r="K190" s="66"/>
      <c r="L190" s="66"/>
      <c r="M190" s="66"/>
      <c r="N190" s="66"/>
      <c r="O190" s="66"/>
      <c r="P190" s="66"/>
      <c r="Q190" s="66"/>
      <c r="T190" s="88"/>
    </row>
    <row r="191" spans="2:22">
      <c r="B191" s="65" t="s">
        <v>7</v>
      </c>
      <c r="C191" s="2"/>
      <c r="D191" s="66"/>
      <c r="E191" s="66"/>
      <c r="F191" s="66"/>
      <c r="G191" s="66"/>
      <c r="H191" s="66"/>
      <c r="I191" s="66"/>
      <c r="J191" s="66"/>
      <c r="K191" s="66"/>
      <c r="L191" s="66"/>
      <c r="M191" s="66"/>
      <c r="N191" s="66"/>
      <c r="O191" s="66"/>
      <c r="P191" s="66"/>
      <c r="Q191" s="66"/>
      <c r="S191" s="84" t="str">
        <f>IF(V191="NG","いずれか一つを選択してください/","")</f>
        <v/>
      </c>
      <c r="T191" s="118"/>
      <c r="U191" s="37"/>
      <c r="V191" s="34" t="str">
        <f>IF(AND(COUNTIF(B8:B9,"○")&gt;=1,COUNTBLANK(N186:O189)&lt;8,C191=""),"NG","OK")</f>
        <v>OK</v>
      </c>
    </row>
    <row r="192" spans="2:22">
      <c r="B192" s="67" t="s">
        <v>8</v>
      </c>
      <c r="C192" s="68" t="s">
        <v>400</v>
      </c>
      <c r="D192" s="70"/>
      <c r="E192" s="89"/>
      <c r="F192" s="89"/>
      <c r="G192" s="89"/>
      <c r="H192" s="89"/>
      <c r="I192" s="89"/>
      <c r="J192" s="89"/>
      <c r="K192" s="89"/>
      <c r="L192" s="89"/>
      <c r="M192" s="89"/>
      <c r="N192" s="89"/>
      <c r="O192" s="89"/>
      <c r="P192" s="90"/>
      <c r="Q192" s="66"/>
      <c r="T192" s="88"/>
    </row>
    <row r="193" spans="2:22">
      <c r="B193" s="67" t="s">
        <v>9</v>
      </c>
      <c r="C193" s="68" t="s">
        <v>100</v>
      </c>
      <c r="D193" s="70"/>
      <c r="E193" s="89"/>
      <c r="F193" s="89"/>
      <c r="G193" s="89"/>
      <c r="H193" s="89"/>
      <c r="I193" s="89"/>
      <c r="J193" s="89"/>
      <c r="K193" s="89"/>
      <c r="L193" s="89"/>
      <c r="M193" s="89"/>
      <c r="N193" s="89"/>
      <c r="O193" s="89"/>
      <c r="P193" s="90"/>
      <c r="Q193" s="66"/>
      <c r="T193" s="88"/>
    </row>
    <row r="194" spans="2:22">
      <c r="B194" s="67" t="s">
        <v>10</v>
      </c>
      <c r="C194" s="68" t="s">
        <v>401</v>
      </c>
      <c r="D194" s="70"/>
      <c r="E194" s="89"/>
      <c r="F194" s="89"/>
      <c r="G194" s="89"/>
      <c r="H194" s="89"/>
      <c r="I194" s="89"/>
      <c r="J194" s="89"/>
      <c r="K194" s="89"/>
      <c r="L194" s="89"/>
      <c r="M194" s="89"/>
      <c r="N194" s="89"/>
      <c r="O194" s="89"/>
      <c r="P194" s="90"/>
      <c r="Q194" s="66"/>
      <c r="T194" s="88"/>
    </row>
    <row r="195" spans="2:22">
      <c r="B195" s="67" t="s">
        <v>11</v>
      </c>
      <c r="C195" s="68" t="s">
        <v>402</v>
      </c>
      <c r="D195" s="70"/>
      <c r="E195" s="89"/>
      <c r="F195" s="89"/>
      <c r="G195" s="89"/>
      <c r="H195" s="89"/>
      <c r="I195" s="89"/>
      <c r="J195" s="89"/>
      <c r="K195" s="89"/>
      <c r="L195" s="89"/>
      <c r="M195" s="89"/>
      <c r="N195" s="89"/>
      <c r="O195" s="89"/>
      <c r="P195" s="90"/>
      <c r="Q195" s="66"/>
      <c r="T195" s="88"/>
    </row>
    <row r="196" spans="2:22">
      <c r="B196" s="67" t="s">
        <v>12</v>
      </c>
      <c r="C196" s="68" t="s">
        <v>403</v>
      </c>
      <c r="D196" s="70"/>
      <c r="E196" s="89"/>
      <c r="F196" s="89"/>
      <c r="G196" s="89"/>
      <c r="H196" s="89"/>
      <c r="I196" s="89"/>
      <c r="J196" s="89"/>
      <c r="K196" s="89"/>
      <c r="L196" s="89"/>
      <c r="M196" s="89"/>
      <c r="N196" s="89"/>
      <c r="O196" s="89"/>
      <c r="P196" s="90"/>
      <c r="Q196" s="66"/>
      <c r="T196" s="88"/>
    </row>
    <row r="197" spans="2:22">
      <c r="B197" s="67" t="s">
        <v>13</v>
      </c>
      <c r="C197" s="68" t="s">
        <v>404</v>
      </c>
      <c r="D197" s="70"/>
      <c r="E197" s="89"/>
      <c r="F197" s="89"/>
      <c r="G197" s="89"/>
      <c r="H197" s="89"/>
      <c r="I197" s="89"/>
      <c r="J197" s="89"/>
      <c r="K197" s="89"/>
      <c r="L197" s="89"/>
      <c r="M197" s="89"/>
      <c r="N197" s="89"/>
      <c r="O197" s="89"/>
      <c r="P197" s="90"/>
      <c r="Q197" s="66"/>
      <c r="T197" s="88"/>
    </row>
    <row r="198" spans="2:22">
      <c r="B198" s="67" t="s">
        <v>17</v>
      </c>
      <c r="C198" s="68" t="s">
        <v>407</v>
      </c>
      <c r="D198" s="70"/>
      <c r="E198" s="89"/>
      <c r="F198" s="89"/>
      <c r="G198" s="89"/>
      <c r="H198" s="89"/>
      <c r="I198" s="89"/>
      <c r="J198" s="89"/>
      <c r="K198" s="89"/>
      <c r="L198" s="89"/>
      <c r="M198" s="89"/>
      <c r="N198" s="89"/>
      <c r="O198" s="89"/>
      <c r="P198" s="90"/>
      <c r="Q198" s="66"/>
      <c r="T198" s="88"/>
    </row>
    <row r="199" spans="2:22">
      <c r="B199" s="67" t="s">
        <v>18</v>
      </c>
      <c r="C199" s="68" t="s">
        <v>405</v>
      </c>
      <c r="D199" s="70"/>
      <c r="E199" s="89"/>
      <c r="F199" s="89"/>
      <c r="G199" s="89"/>
      <c r="H199" s="89"/>
      <c r="I199" s="89"/>
      <c r="J199" s="89"/>
      <c r="K199" s="89"/>
      <c r="L199" s="89"/>
      <c r="M199" s="89"/>
      <c r="N199" s="89"/>
      <c r="O199" s="89"/>
      <c r="P199" s="90"/>
      <c r="Q199" s="66"/>
      <c r="T199" s="88"/>
    </row>
    <row r="200" spans="2:22">
      <c r="B200" s="72" t="s">
        <v>19</v>
      </c>
      <c r="C200" s="54" t="s">
        <v>21</v>
      </c>
      <c r="D200" s="147"/>
      <c r="E200" s="109"/>
      <c r="F200" s="109"/>
      <c r="G200" s="109"/>
      <c r="H200" s="109"/>
      <c r="I200" s="109"/>
      <c r="J200" s="89"/>
      <c r="K200" s="89"/>
      <c r="L200" s="89"/>
      <c r="M200" s="89"/>
      <c r="N200" s="89"/>
      <c r="O200" s="89"/>
      <c r="P200" s="90"/>
      <c r="Q200" s="66"/>
      <c r="T200" s="88"/>
    </row>
    <row r="201" spans="2:22">
      <c r="B201" s="146"/>
      <c r="C201" s="168"/>
      <c r="D201" s="241"/>
      <c r="E201" s="242"/>
      <c r="F201" s="242"/>
      <c r="G201" s="242"/>
      <c r="H201" s="242"/>
      <c r="I201" s="242"/>
      <c r="J201" s="242"/>
      <c r="K201" s="242"/>
      <c r="L201" s="242"/>
      <c r="M201" s="242"/>
      <c r="N201" s="242"/>
      <c r="O201" s="242"/>
      <c r="P201" s="243"/>
      <c r="Q201" s="66"/>
      <c r="S201" s="84" t="str">
        <f>IF(V201="NG","その他の具体的な内容を記入してください/","")</f>
        <v/>
      </c>
      <c r="T201" s="81">
        <f>IF(C191=9,"",1)</f>
        <v>1</v>
      </c>
      <c r="V201" s="34" t="str">
        <f>IF(AND(COUNTIF(B8:B9,"○")&gt;=1,C191=9,D201=""),"NG","OK")</f>
        <v>OK</v>
      </c>
    </row>
    <row r="202" spans="2:22">
      <c r="B202" s="67" t="s">
        <v>20</v>
      </c>
      <c r="C202" s="68" t="s">
        <v>406</v>
      </c>
      <c r="D202" s="70"/>
      <c r="E202" s="89"/>
      <c r="F202" s="89"/>
      <c r="G202" s="89"/>
      <c r="H202" s="89"/>
      <c r="I202" s="89"/>
      <c r="J202" s="89"/>
      <c r="K202" s="89"/>
      <c r="L202" s="89"/>
      <c r="M202" s="89"/>
      <c r="N202" s="89"/>
      <c r="O202" s="89"/>
      <c r="P202" s="90"/>
      <c r="Q202" s="66"/>
      <c r="T202" s="88"/>
    </row>
    <row r="203" spans="2:22">
      <c r="B203" s="164"/>
      <c r="C203" s="66"/>
      <c r="D203" s="66"/>
      <c r="E203" s="66"/>
      <c r="F203" s="66"/>
      <c r="G203" s="66"/>
      <c r="H203" s="66"/>
      <c r="I203" s="66"/>
      <c r="J203" s="66"/>
      <c r="K203" s="66"/>
      <c r="L203" s="66"/>
      <c r="M203" s="66"/>
      <c r="N203" s="66"/>
      <c r="O203" s="66"/>
      <c r="P203" s="66"/>
      <c r="Q203" s="66"/>
      <c r="T203" s="88"/>
    </row>
    <row r="204" spans="2:22">
      <c r="B204" s="119" t="s">
        <v>138</v>
      </c>
      <c r="C204" s="159"/>
      <c r="D204" s="160"/>
      <c r="E204" s="160"/>
      <c r="F204" s="160"/>
      <c r="G204" s="160"/>
      <c r="H204" s="160"/>
      <c r="I204" s="160"/>
      <c r="J204" s="160"/>
      <c r="K204" s="160"/>
      <c r="L204" s="160"/>
      <c r="M204" s="165"/>
      <c r="N204" s="237"/>
      <c r="O204" s="244"/>
      <c r="P204" s="166" t="s">
        <v>123</v>
      </c>
      <c r="Q204" s="66"/>
      <c r="S204" s="84" t="str">
        <f>IF(V204="NG","すべての項目を記入してください/","")</f>
        <v/>
      </c>
      <c r="T204" s="88"/>
      <c r="V204" s="34" t="str">
        <f>IF(AND(COUNTIF($B$8:$B$9,"○")&gt;=1,COUNTIF(N204:O207,"")&gt;=5,COUNTIF(N204:O207,"")&lt;=7),"NG","OK")</f>
        <v>OK</v>
      </c>
    </row>
    <row r="205" spans="2:22">
      <c r="B205" s="119" t="s">
        <v>139</v>
      </c>
      <c r="C205" s="159"/>
      <c r="D205" s="160"/>
      <c r="E205" s="160"/>
      <c r="F205" s="160"/>
      <c r="G205" s="160"/>
      <c r="H205" s="160"/>
      <c r="I205" s="160"/>
      <c r="J205" s="160"/>
      <c r="K205" s="160"/>
      <c r="L205" s="160"/>
      <c r="M205" s="165"/>
      <c r="N205" s="237"/>
      <c r="O205" s="244"/>
      <c r="P205" s="166" t="s">
        <v>299</v>
      </c>
      <c r="Q205" s="66"/>
      <c r="T205" s="88"/>
    </row>
    <row r="206" spans="2:22">
      <c r="B206" s="119" t="s">
        <v>134</v>
      </c>
      <c r="C206" s="159"/>
      <c r="D206" s="160"/>
      <c r="E206" s="160"/>
      <c r="F206" s="160"/>
      <c r="G206" s="160"/>
      <c r="H206" s="160"/>
      <c r="I206" s="160"/>
      <c r="J206" s="160"/>
      <c r="K206" s="160"/>
      <c r="L206" s="160"/>
      <c r="M206" s="165"/>
      <c r="N206" s="237"/>
      <c r="O206" s="244"/>
      <c r="P206" s="166" t="s">
        <v>129</v>
      </c>
      <c r="Q206" s="66"/>
      <c r="T206" s="88"/>
    </row>
    <row r="207" spans="2:22">
      <c r="B207" s="119" t="s">
        <v>135</v>
      </c>
      <c r="C207" s="167"/>
      <c r="D207" s="89"/>
      <c r="E207" s="89"/>
      <c r="F207" s="89"/>
      <c r="G207" s="89"/>
      <c r="H207" s="89"/>
      <c r="I207" s="89"/>
      <c r="J207" s="89"/>
      <c r="K207" s="89"/>
      <c r="L207" s="89"/>
      <c r="M207" s="90"/>
      <c r="N207" s="237"/>
      <c r="O207" s="237"/>
      <c r="P207" s="148" t="s">
        <v>131</v>
      </c>
      <c r="Q207" s="66"/>
      <c r="T207" s="88"/>
    </row>
    <row r="208" spans="2:22">
      <c r="B208" s="64" t="s">
        <v>748</v>
      </c>
      <c r="C208" s="66"/>
      <c r="D208" s="66"/>
      <c r="E208" s="66"/>
      <c r="F208" s="66"/>
      <c r="G208" s="66"/>
      <c r="H208" s="66"/>
      <c r="I208" s="66"/>
      <c r="J208" s="66"/>
      <c r="K208" s="66"/>
      <c r="L208" s="66"/>
      <c r="M208" s="66"/>
      <c r="N208" s="66"/>
      <c r="O208" s="66"/>
      <c r="P208" s="66"/>
      <c r="Q208" s="66"/>
      <c r="T208" s="88"/>
    </row>
    <row r="209" spans="2:22">
      <c r="B209" s="65" t="s">
        <v>7</v>
      </c>
      <c r="C209" s="2"/>
      <c r="D209" s="66"/>
      <c r="E209" s="66"/>
      <c r="F209" s="66"/>
      <c r="G209" s="66"/>
      <c r="H209" s="66"/>
      <c r="I209" s="66"/>
      <c r="J209" s="66"/>
      <c r="K209" s="66"/>
      <c r="L209" s="66"/>
      <c r="M209" s="66"/>
      <c r="N209" s="66"/>
      <c r="O209" s="66"/>
      <c r="P209" s="66"/>
      <c r="Q209" s="66"/>
      <c r="S209" s="84" t="str">
        <f>IF(V209="NG","いずれか一つを選択してください/","")</f>
        <v/>
      </c>
      <c r="T209" s="118"/>
      <c r="U209" s="37"/>
      <c r="V209" s="34" t="str">
        <f>IF(AND(COUNTIF(B8:B9,"○")&gt;=1,COUNTBLANK(N204:O207)&lt;8,C209=""),"NG","OK")</f>
        <v>OK</v>
      </c>
    </row>
    <row r="210" spans="2:22">
      <c r="B210" s="67" t="s">
        <v>8</v>
      </c>
      <c r="C210" s="68" t="s">
        <v>400</v>
      </c>
      <c r="D210" s="70"/>
      <c r="E210" s="89"/>
      <c r="F210" s="89"/>
      <c r="G210" s="89"/>
      <c r="H210" s="89"/>
      <c r="I210" s="89"/>
      <c r="J210" s="89"/>
      <c r="K210" s="89"/>
      <c r="L210" s="89"/>
      <c r="M210" s="89"/>
      <c r="N210" s="89"/>
      <c r="O210" s="89"/>
      <c r="P210" s="90"/>
      <c r="Q210" s="66"/>
      <c r="T210" s="88"/>
    </row>
    <row r="211" spans="2:22">
      <c r="B211" s="67" t="s">
        <v>9</v>
      </c>
      <c r="C211" s="68" t="s">
        <v>100</v>
      </c>
      <c r="D211" s="70"/>
      <c r="E211" s="89"/>
      <c r="F211" s="89"/>
      <c r="G211" s="89"/>
      <c r="H211" s="89"/>
      <c r="I211" s="89"/>
      <c r="J211" s="89"/>
      <c r="K211" s="89"/>
      <c r="L211" s="89"/>
      <c r="M211" s="89"/>
      <c r="N211" s="89"/>
      <c r="O211" s="89"/>
      <c r="P211" s="90"/>
      <c r="Q211" s="66"/>
      <c r="T211" s="88"/>
    </row>
    <row r="212" spans="2:22">
      <c r="B212" s="67" t="s">
        <v>10</v>
      </c>
      <c r="C212" s="68" t="s">
        <v>401</v>
      </c>
      <c r="D212" s="70"/>
      <c r="E212" s="89"/>
      <c r="F212" s="89"/>
      <c r="G212" s="89"/>
      <c r="H212" s="89"/>
      <c r="I212" s="89"/>
      <c r="J212" s="89"/>
      <c r="K212" s="89"/>
      <c r="L212" s="89"/>
      <c r="M212" s="89"/>
      <c r="N212" s="89"/>
      <c r="O212" s="89"/>
      <c r="P212" s="90"/>
      <c r="Q212" s="66"/>
      <c r="T212" s="88"/>
    </row>
    <row r="213" spans="2:22">
      <c r="B213" s="67" t="s">
        <v>11</v>
      </c>
      <c r="C213" s="68" t="s">
        <v>402</v>
      </c>
      <c r="D213" s="70"/>
      <c r="E213" s="89"/>
      <c r="F213" s="89"/>
      <c r="G213" s="89"/>
      <c r="H213" s="89"/>
      <c r="I213" s="89"/>
      <c r="J213" s="89"/>
      <c r="K213" s="89"/>
      <c r="L213" s="89"/>
      <c r="M213" s="89"/>
      <c r="N213" s="89"/>
      <c r="O213" s="89"/>
      <c r="P213" s="90"/>
      <c r="Q213" s="66"/>
      <c r="T213" s="88"/>
    </row>
    <row r="214" spans="2:22">
      <c r="B214" s="67" t="s">
        <v>12</v>
      </c>
      <c r="C214" s="68" t="s">
        <v>403</v>
      </c>
      <c r="D214" s="70"/>
      <c r="E214" s="89"/>
      <c r="F214" s="89"/>
      <c r="G214" s="89"/>
      <c r="H214" s="89"/>
      <c r="I214" s="89"/>
      <c r="J214" s="89"/>
      <c r="K214" s="89"/>
      <c r="L214" s="89"/>
      <c r="M214" s="89"/>
      <c r="N214" s="89"/>
      <c r="O214" s="89"/>
      <c r="P214" s="90"/>
      <c r="Q214" s="66"/>
      <c r="T214" s="88"/>
    </row>
    <row r="215" spans="2:22">
      <c r="B215" s="67" t="s">
        <v>13</v>
      </c>
      <c r="C215" s="68" t="s">
        <v>404</v>
      </c>
      <c r="D215" s="70"/>
      <c r="E215" s="89"/>
      <c r="F215" s="89"/>
      <c r="G215" s="89"/>
      <c r="H215" s="89"/>
      <c r="I215" s="89"/>
      <c r="J215" s="89"/>
      <c r="K215" s="89"/>
      <c r="L215" s="89"/>
      <c r="M215" s="89"/>
      <c r="N215" s="89"/>
      <c r="O215" s="89"/>
      <c r="P215" s="90"/>
      <c r="Q215" s="66"/>
      <c r="T215" s="88"/>
    </row>
    <row r="216" spans="2:22">
      <c r="B216" s="67" t="s">
        <v>17</v>
      </c>
      <c r="C216" s="68" t="s">
        <v>407</v>
      </c>
      <c r="D216" s="70"/>
      <c r="E216" s="89"/>
      <c r="F216" s="89"/>
      <c r="G216" s="89"/>
      <c r="H216" s="89"/>
      <c r="I216" s="89"/>
      <c r="J216" s="89"/>
      <c r="K216" s="89"/>
      <c r="L216" s="89"/>
      <c r="M216" s="89"/>
      <c r="N216" s="89"/>
      <c r="O216" s="89"/>
      <c r="P216" s="90"/>
      <c r="Q216" s="66"/>
      <c r="T216" s="88"/>
    </row>
    <row r="217" spans="2:22">
      <c r="B217" s="67" t="s">
        <v>18</v>
      </c>
      <c r="C217" s="68" t="s">
        <v>405</v>
      </c>
      <c r="D217" s="70"/>
      <c r="E217" s="89"/>
      <c r="F217" s="89"/>
      <c r="G217" s="89"/>
      <c r="H217" s="89"/>
      <c r="I217" s="89"/>
      <c r="J217" s="89"/>
      <c r="K217" s="89"/>
      <c r="L217" s="89"/>
      <c r="M217" s="89"/>
      <c r="N217" s="89"/>
      <c r="O217" s="89"/>
      <c r="P217" s="90"/>
      <c r="Q217" s="66"/>
      <c r="T217" s="88"/>
    </row>
    <row r="218" spans="2:22">
      <c r="B218" s="72" t="s">
        <v>19</v>
      </c>
      <c r="C218" s="54" t="s">
        <v>21</v>
      </c>
      <c r="D218" s="147"/>
      <c r="E218" s="109"/>
      <c r="F218" s="109"/>
      <c r="G218" s="109"/>
      <c r="H218" s="109"/>
      <c r="I218" s="109"/>
      <c r="J218" s="89"/>
      <c r="K218" s="89"/>
      <c r="L218" s="89"/>
      <c r="M218" s="89"/>
      <c r="N218" s="89"/>
      <c r="O218" s="89"/>
      <c r="P218" s="90"/>
      <c r="Q218" s="66"/>
      <c r="T218" s="88"/>
    </row>
    <row r="219" spans="2:22">
      <c r="B219" s="146"/>
      <c r="C219" s="168"/>
      <c r="D219" s="241"/>
      <c r="E219" s="242"/>
      <c r="F219" s="242"/>
      <c r="G219" s="242"/>
      <c r="H219" s="242"/>
      <c r="I219" s="242"/>
      <c r="J219" s="242"/>
      <c r="K219" s="242"/>
      <c r="L219" s="242"/>
      <c r="M219" s="242"/>
      <c r="N219" s="242"/>
      <c r="O219" s="242"/>
      <c r="P219" s="243"/>
      <c r="Q219" s="66"/>
      <c r="S219" s="84" t="str">
        <f>IF(V219="NG","その他の具体的な内容を記入してください/","")</f>
        <v/>
      </c>
      <c r="T219" s="81">
        <f>IF(C209=9,"",1)</f>
        <v>1</v>
      </c>
      <c r="V219" s="34" t="str">
        <f>IF(AND(COUNTIF(B8:B9,"○")&gt;=1,C209=9,D219=""),"NG","OK")</f>
        <v>OK</v>
      </c>
    </row>
    <row r="220" spans="2:22">
      <c r="B220" s="67" t="s">
        <v>20</v>
      </c>
      <c r="C220" s="68" t="s">
        <v>406</v>
      </c>
      <c r="D220" s="70"/>
      <c r="E220" s="89"/>
      <c r="F220" s="89"/>
      <c r="G220" s="89"/>
      <c r="H220" s="89"/>
      <c r="I220" s="89"/>
      <c r="J220" s="89"/>
      <c r="K220" s="89"/>
      <c r="L220" s="89"/>
      <c r="M220" s="89"/>
      <c r="N220" s="89"/>
      <c r="O220" s="89"/>
      <c r="P220" s="90"/>
      <c r="Q220" s="66"/>
      <c r="T220" s="88"/>
    </row>
    <row r="221" spans="2:22">
      <c r="B221" s="154"/>
      <c r="C221" s="66"/>
      <c r="D221" s="66"/>
      <c r="E221" s="66"/>
      <c r="F221" s="66"/>
      <c r="G221" s="66"/>
      <c r="H221" s="66"/>
      <c r="I221" s="66"/>
      <c r="J221" s="66"/>
      <c r="K221" s="66"/>
      <c r="L221" s="66"/>
      <c r="M221" s="66"/>
      <c r="N221" s="66"/>
      <c r="O221" s="66"/>
      <c r="P221" s="66"/>
      <c r="Q221" s="66"/>
      <c r="T221" s="88"/>
    </row>
    <row r="222" spans="2:22">
      <c r="B222" s="119" t="s">
        <v>140</v>
      </c>
      <c r="C222" s="159"/>
      <c r="D222" s="160"/>
      <c r="E222" s="160"/>
      <c r="F222" s="160"/>
      <c r="G222" s="160"/>
      <c r="H222" s="160"/>
      <c r="I222" s="160"/>
      <c r="J222" s="160"/>
      <c r="K222" s="160"/>
      <c r="L222" s="160"/>
      <c r="M222" s="165"/>
      <c r="N222" s="237"/>
      <c r="O222" s="244"/>
      <c r="P222" s="166" t="s">
        <v>123</v>
      </c>
      <c r="Q222" s="66"/>
      <c r="S222" s="84" t="str">
        <f>IF(V222="NG","すべての項目を記入してください/","")</f>
        <v/>
      </c>
      <c r="T222" s="88"/>
      <c r="V222" s="34" t="str">
        <f>IF(AND(COUNTIF($B$8:$B$9,"○")&gt;=1,COUNTIF(N222:O225,"")&gt;=5,COUNTIF(N222:O225,"")&lt;=7),"NG","OK")</f>
        <v>OK</v>
      </c>
    </row>
    <row r="223" spans="2:22">
      <c r="B223" s="119" t="s">
        <v>141</v>
      </c>
      <c r="C223" s="159"/>
      <c r="D223" s="160"/>
      <c r="E223" s="160"/>
      <c r="F223" s="160"/>
      <c r="G223" s="160"/>
      <c r="H223" s="160"/>
      <c r="I223" s="160"/>
      <c r="J223" s="160"/>
      <c r="K223" s="160"/>
      <c r="L223" s="160"/>
      <c r="M223" s="165"/>
      <c r="N223" s="237"/>
      <c r="O223" s="244"/>
      <c r="P223" s="166" t="s">
        <v>299</v>
      </c>
      <c r="Q223" s="66"/>
      <c r="T223" s="88"/>
    </row>
    <row r="224" spans="2:22">
      <c r="B224" s="119" t="s">
        <v>134</v>
      </c>
      <c r="C224" s="159"/>
      <c r="D224" s="160"/>
      <c r="E224" s="160"/>
      <c r="F224" s="160"/>
      <c r="G224" s="160"/>
      <c r="H224" s="160"/>
      <c r="I224" s="160"/>
      <c r="J224" s="160"/>
      <c r="K224" s="160"/>
      <c r="L224" s="160"/>
      <c r="M224" s="165"/>
      <c r="N224" s="237"/>
      <c r="O224" s="244"/>
      <c r="P224" s="166" t="s">
        <v>129</v>
      </c>
      <c r="Q224" s="66"/>
      <c r="T224" s="88"/>
    </row>
    <row r="225" spans="2:22">
      <c r="B225" s="119" t="s">
        <v>135</v>
      </c>
      <c r="C225" s="167"/>
      <c r="D225" s="89"/>
      <c r="E225" s="89"/>
      <c r="F225" s="89"/>
      <c r="G225" s="89"/>
      <c r="H225" s="89"/>
      <c r="I225" s="89"/>
      <c r="J225" s="89"/>
      <c r="K225" s="89"/>
      <c r="L225" s="89"/>
      <c r="M225" s="90"/>
      <c r="N225" s="237"/>
      <c r="O225" s="237"/>
      <c r="P225" s="148" t="s">
        <v>131</v>
      </c>
      <c r="Q225" s="66"/>
      <c r="T225" s="88"/>
    </row>
    <row r="226" spans="2:22">
      <c r="B226" s="64" t="s">
        <v>748</v>
      </c>
      <c r="C226" s="66"/>
      <c r="D226" s="66"/>
      <c r="E226" s="66"/>
      <c r="F226" s="66"/>
      <c r="G226" s="66"/>
      <c r="H226" s="66"/>
      <c r="I226" s="66"/>
      <c r="J226" s="66"/>
      <c r="K226" s="66"/>
      <c r="L226" s="66"/>
      <c r="M226" s="66"/>
      <c r="N226" s="66"/>
      <c r="O226" s="66"/>
      <c r="P226" s="66"/>
      <c r="Q226" s="66"/>
      <c r="T226" s="88"/>
    </row>
    <row r="227" spans="2:22">
      <c r="B227" s="65" t="s">
        <v>7</v>
      </c>
      <c r="C227" s="2"/>
      <c r="D227" s="66"/>
      <c r="E227" s="66"/>
      <c r="F227" s="66"/>
      <c r="G227" s="66"/>
      <c r="H227" s="66"/>
      <c r="I227" s="66"/>
      <c r="J227" s="66"/>
      <c r="K227" s="66"/>
      <c r="L227" s="66"/>
      <c r="M227" s="66"/>
      <c r="N227" s="66"/>
      <c r="O227" s="66"/>
      <c r="P227" s="66"/>
      <c r="Q227" s="66"/>
      <c r="S227" s="84" t="str">
        <f>IF(V227="NG","いずれか一つを選択してください/","")</f>
        <v/>
      </c>
      <c r="T227" s="118"/>
      <c r="U227" s="37"/>
      <c r="V227" s="34" t="str">
        <f>IF(AND(COUNTIF(B8:B9,"○")&gt;=1,COUNTBLANK(N222:O225)&lt;8,C227=""),"NG","OK")</f>
        <v>OK</v>
      </c>
    </row>
    <row r="228" spans="2:22">
      <c r="B228" s="67" t="s">
        <v>8</v>
      </c>
      <c r="C228" s="68" t="s">
        <v>400</v>
      </c>
      <c r="D228" s="70"/>
      <c r="E228" s="89"/>
      <c r="F228" s="89"/>
      <c r="G228" s="89"/>
      <c r="H228" s="89"/>
      <c r="I228" s="89"/>
      <c r="J228" s="89"/>
      <c r="K228" s="89"/>
      <c r="L228" s="89"/>
      <c r="M228" s="89"/>
      <c r="N228" s="89"/>
      <c r="O228" s="89"/>
      <c r="P228" s="90"/>
      <c r="Q228" s="66"/>
      <c r="T228" s="88"/>
    </row>
    <row r="229" spans="2:22">
      <c r="B229" s="67" t="s">
        <v>9</v>
      </c>
      <c r="C229" s="68" t="s">
        <v>100</v>
      </c>
      <c r="D229" s="70"/>
      <c r="E229" s="89"/>
      <c r="F229" s="89"/>
      <c r="G229" s="89"/>
      <c r="H229" s="89"/>
      <c r="I229" s="89"/>
      <c r="J229" s="89"/>
      <c r="K229" s="89"/>
      <c r="L229" s="89"/>
      <c r="M229" s="89"/>
      <c r="N229" s="89"/>
      <c r="O229" s="89"/>
      <c r="P229" s="90"/>
      <c r="Q229" s="66"/>
      <c r="T229" s="88"/>
    </row>
    <row r="230" spans="2:22">
      <c r="B230" s="67" t="s">
        <v>10</v>
      </c>
      <c r="C230" s="68" t="s">
        <v>401</v>
      </c>
      <c r="D230" s="70"/>
      <c r="E230" s="89"/>
      <c r="F230" s="89"/>
      <c r="G230" s="89"/>
      <c r="H230" s="89"/>
      <c r="I230" s="89"/>
      <c r="J230" s="89"/>
      <c r="K230" s="89"/>
      <c r="L230" s="89"/>
      <c r="M230" s="89"/>
      <c r="N230" s="89"/>
      <c r="O230" s="89"/>
      <c r="P230" s="90"/>
      <c r="Q230" s="66"/>
      <c r="T230" s="88"/>
    </row>
    <row r="231" spans="2:22">
      <c r="B231" s="67" t="s">
        <v>11</v>
      </c>
      <c r="C231" s="68" t="s">
        <v>402</v>
      </c>
      <c r="D231" s="70"/>
      <c r="E231" s="89"/>
      <c r="F231" s="89"/>
      <c r="G231" s="89"/>
      <c r="H231" s="89"/>
      <c r="I231" s="89"/>
      <c r="J231" s="89"/>
      <c r="K231" s="89"/>
      <c r="L231" s="89"/>
      <c r="M231" s="89"/>
      <c r="N231" s="89"/>
      <c r="O231" s="89"/>
      <c r="P231" s="90"/>
      <c r="Q231" s="66"/>
      <c r="T231" s="88"/>
    </row>
    <row r="232" spans="2:22">
      <c r="B232" s="67" t="s">
        <v>12</v>
      </c>
      <c r="C232" s="68" t="s">
        <v>403</v>
      </c>
      <c r="D232" s="70"/>
      <c r="E232" s="89"/>
      <c r="F232" s="89"/>
      <c r="G232" s="89"/>
      <c r="H232" s="89"/>
      <c r="I232" s="89"/>
      <c r="J232" s="89"/>
      <c r="K232" s="89"/>
      <c r="L232" s="89"/>
      <c r="M232" s="89"/>
      <c r="N232" s="89"/>
      <c r="O232" s="89"/>
      <c r="P232" s="90"/>
      <c r="Q232" s="66"/>
      <c r="T232" s="88"/>
    </row>
    <row r="233" spans="2:22">
      <c r="B233" s="67" t="s">
        <v>13</v>
      </c>
      <c r="C233" s="68" t="s">
        <v>404</v>
      </c>
      <c r="D233" s="70"/>
      <c r="E233" s="89"/>
      <c r="F233" s="89"/>
      <c r="G233" s="89"/>
      <c r="H233" s="89"/>
      <c r="I233" s="89"/>
      <c r="J233" s="89"/>
      <c r="K233" s="89"/>
      <c r="L233" s="89"/>
      <c r="M233" s="89"/>
      <c r="N233" s="89"/>
      <c r="O233" s="89"/>
      <c r="P233" s="90"/>
      <c r="Q233" s="66"/>
      <c r="T233" s="88"/>
    </row>
    <row r="234" spans="2:22">
      <c r="B234" s="67" t="s">
        <v>17</v>
      </c>
      <c r="C234" s="68" t="s">
        <v>407</v>
      </c>
      <c r="D234" s="70"/>
      <c r="E234" s="89"/>
      <c r="F234" s="89"/>
      <c r="G234" s="89"/>
      <c r="H234" s="89"/>
      <c r="I234" s="89"/>
      <c r="J234" s="89"/>
      <c r="K234" s="89"/>
      <c r="L234" s="89"/>
      <c r="M234" s="89"/>
      <c r="N234" s="89"/>
      <c r="O234" s="89"/>
      <c r="P234" s="90"/>
      <c r="Q234" s="66"/>
      <c r="T234" s="88"/>
    </row>
    <row r="235" spans="2:22">
      <c r="B235" s="67" t="s">
        <v>18</v>
      </c>
      <c r="C235" s="68" t="s">
        <v>405</v>
      </c>
      <c r="D235" s="70"/>
      <c r="E235" s="89"/>
      <c r="F235" s="89"/>
      <c r="G235" s="89"/>
      <c r="H235" s="89"/>
      <c r="I235" s="89"/>
      <c r="J235" s="89"/>
      <c r="K235" s="89"/>
      <c r="L235" s="89"/>
      <c r="M235" s="89"/>
      <c r="N235" s="89"/>
      <c r="O235" s="89"/>
      <c r="P235" s="90"/>
      <c r="Q235" s="66"/>
      <c r="T235" s="88"/>
    </row>
    <row r="236" spans="2:22">
      <c r="B236" s="72" t="s">
        <v>19</v>
      </c>
      <c r="C236" s="54" t="s">
        <v>21</v>
      </c>
      <c r="D236" s="147"/>
      <c r="E236" s="109"/>
      <c r="F236" s="109"/>
      <c r="G236" s="109"/>
      <c r="H236" s="109"/>
      <c r="I236" s="109"/>
      <c r="J236" s="89"/>
      <c r="K236" s="89"/>
      <c r="L236" s="89"/>
      <c r="M236" s="89"/>
      <c r="N236" s="89"/>
      <c r="O236" s="89"/>
      <c r="P236" s="90"/>
      <c r="Q236" s="66"/>
      <c r="T236" s="88"/>
    </row>
    <row r="237" spans="2:22">
      <c r="B237" s="146"/>
      <c r="C237" s="168"/>
      <c r="D237" s="241"/>
      <c r="E237" s="242"/>
      <c r="F237" s="242"/>
      <c r="G237" s="242"/>
      <c r="H237" s="242"/>
      <c r="I237" s="242"/>
      <c r="J237" s="242"/>
      <c r="K237" s="242"/>
      <c r="L237" s="242"/>
      <c r="M237" s="242"/>
      <c r="N237" s="242"/>
      <c r="O237" s="242"/>
      <c r="P237" s="243"/>
      <c r="Q237" s="66"/>
      <c r="S237" s="84" t="str">
        <f>IF(V237="NG","その他の具体的な内容を記入してください/","")</f>
        <v/>
      </c>
      <c r="T237" s="81">
        <f>IF(C227=9,"",1)</f>
        <v>1</v>
      </c>
      <c r="V237" s="34" t="str">
        <f>IF(AND(COUNTIF(B8:B9,"○")&gt;=1,C227=9,D237=""),"NG","OK")</f>
        <v>OK</v>
      </c>
    </row>
    <row r="238" spans="2:22">
      <c r="B238" s="67" t="s">
        <v>20</v>
      </c>
      <c r="C238" s="68" t="s">
        <v>406</v>
      </c>
      <c r="D238" s="70"/>
      <c r="E238" s="89"/>
      <c r="F238" s="89"/>
      <c r="G238" s="89"/>
      <c r="H238" s="89"/>
      <c r="I238" s="89"/>
      <c r="J238" s="89"/>
      <c r="K238" s="89"/>
      <c r="L238" s="89"/>
      <c r="M238" s="89"/>
      <c r="N238" s="89"/>
      <c r="O238" s="89"/>
      <c r="P238" s="90"/>
      <c r="Q238" s="66"/>
      <c r="T238" s="88"/>
    </row>
    <row r="239" spans="2:22">
      <c r="B239" s="164"/>
      <c r="C239" s="66"/>
      <c r="D239" s="66"/>
      <c r="E239" s="66"/>
      <c r="F239" s="66"/>
      <c r="G239" s="66"/>
      <c r="H239" s="66"/>
      <c r="I239" s="66"/>
      <c r="J239" s="66"/>
      <c r="K239" s="66"/>
      <c r="L239" s="66"/>
      <c r="M239" s="66"/>
      <c r="N239" s="66"/>
      <c r="O239" s="66"/>
      <c r="P239" s="66"/>
      <c r="Q239" s="66"/>
      <c r="T239" s="88"/>
    </row>
    <row r="240" spans="2:22">
      <c r="B240" s="119" t="s">
        <v>142</v>
      </c>
      <c r="C240" s="159"/>
      <c r="D240" s="160"/>
      <c r="E240" s="160"/>
      <c r="F240" s="160"/>
      <c r="G240" s="160"/>
      <c r="H240" s="160"/>
      <c r="I240" s="160"/>
      <c r="J240" s="160"/>
      <c r="K240" s="160"/>
      <c r="L240" s="160"/>
      <c r="M240" s="165"/>
      <c r="N240" s="237"/>
      <c r="O240" s="244"/>
      <c r="P240" s="166" t="s">
        <v>123</v>
      </c>
      <c r="Q240" s="66"/>
      <c r="S240" s="84" t="str">
        <f>IF(V240="NG","すべての項目を記入してください/","")</f>
        <v/>
      </c>
      <c r="T240" s="88"/>
      <c r="V240" s="34" t="str">
        <f>IF(AND(COUNTIF($B$8:$B$9,"○")&gt;=1,COUNTIF(N240:O243,"")&gt;=5,COUNTIF(N240:O243,"")&lt;=7),"NG","OK")</f>
        <v>OK</v>
      </c>
    </row>
    <row r="241" spans="2:22">
      <c r="B241" s="119" t="s">
        <v>143</v>
      </c>
      <c r="C241" s="159"/>
      <c r="D241" s="160"/>
      <c r="E241" s="160"/>
      <c r="F241" s="160"/>
      <c r="G241" s="160"/>
      <c r="H241" s="160"/>
      <c r="I241" s="160"/>
      <c r="J241" s="160"/>
      <c r="K241" s="160"/>
      <c r="L241" s="160"/>
      <c r="M241" s="165"/>
      <c r="N241" s="237"/>
      <c r="O241" s="244"/>
      <c r="P241" s="166" t="s">
        <v>299</v>
      </c>
      <c r="Q241" s="66"/>
      <c r="T241" s="88"/>
    </row>
    <row r="242" spans="2:22">
      <c r="B242" s="119" t="s">
        <v>134</v>
      </c>
      <c r="C242" s="159"/>
      <c r="D242" s="160"/>
      <c r="E242" s="160"/>
      <c r="F242" s="160"/>
      <c r="G242" s="160"/>
      <c r="H242" s="160"/>
      <c r="I242" s="160"/>
      <c r="J242" s="160"/>
      <c r="K242" s="160"/>
      <c r="L242" s="160"/>
      <c r="M242" s="165"/>
      <c r="N242" s="237"/>
      <c r="O242" s="244"/>
      <c r="P242" s="166" t="s">
        <v>129</v>
      </c>
      <c r="Q242" s="66"/>
      <c r="T242" s="88"/>
    </row>
    <row r="243" spans="2:22">
      <c r="B243" s="119" t="s">
        <v>135</v>
      </c>
      <c r="C243" s="167"/>
      <c r="D243" s="89"/>
      <c r="E243" s="89"/>
      <c r="F243" s="89"/>
      <c r="G243" s="89"/>
      <c r="H243" s="89"/>
      <c r="I243" s="89"/>
      <c r="J243" s="89"/>
      <c r="K243" s="89"/>
      <c r="L243" s="89"/>
      <c r="M243" s="90"/>
      <c r="N243" s="237"/>
      <c r="O243" s="237"/>
      <c r="P243" s="148" t="s">
        <v>131</v>
      </c>
      <c r="Q243" s="66"/>
      <c r="T243" s="88"/>
    </row>
    <row r="244" spans="2:22">
      <c r="B244" s="64" t="s">
        <v>748</v>
      </c>
      <c r="C244" s="66"/>
      <c r="D244" s="66"/>
      <c r="E244" s="66"/>
      <c r="F244" s="66"/>
      <c r="G244" s="66"/>
      <c r="H244" s="66"/>
      <c r="I244" s="66"/>
      <c r="J244" s="66"/>
      <c r="K244" s="66"/>
      <c r="L244" s="66"/>
      <c r="M244" s="66"/>
      <c r="N244" s="66"/>
      <c r="O244" s="66"/>
      <c r="P244" s="66"/>
      <c r="Q244" s="66"/>
      <c r="T244" s="88"/>
    </row>
    <row r="245" spans="2:22">
      <c r="B245" s="65" t="s">
        <v>7</v>
      </c>
      <c r="C245" s="2"/>
      <c r="D245" s="66"/>
      <c r="E245" s="66"/>
      <c r="F245" s="66"/>
      <c r="G245" s="66"/>
      <c r="H245" s="66"/>
      <c r="I245" s="66"/>
      <c r="J245" s="66"/>
      <c r="K245" s="66"/>
      <c r="L245" s="66"/>
      <c r="M245" s="66"/>
      <c r="N245" s="66"/>
      <c r="O245" s="66"/>
      <c r="P245" s="66"/>
      <c r="Q245" s="66"/>
      <c r="S245" s="84" t="str">
        <f>IF(V245="NG","いずれか一つを選択してください/","")</f>
        <v/>
      </c>
      <c r="T245" s="118"/>
      <c r="U245" s="37"/>
      <c r="V245" s="34" t="str">
        <f>IF(AND(COUNTIF(B8:B9,"○")&gt;=1,COUNTBLANK(N240:O243)&lt;8,C245=""),"NG","OK")</f>
        <v>OK</v>
      </c>
    </row>
    <row r="246" spans="2:22">
      <c r="B246" s="67" t="s">
        <v>8</v>
      </c>
      <c r="C246" s="68" t="s">
        <v>400</v>
      </c>
      <c r="D246" s="70"/>
      <c r="E246" s="89"/>
      <c r="F246" s="89"/>
      <c r="G246" s="89"/>
      <c r="H246" s="89"/>
      <c r="I246" s="89"/>
      <c r="J246" s="89"/>
      <c r="K246" s="89"/>
      <c r="L246" s="89"/>
      <c r="M246" s="89"/>
      <c r="N246" s="89"/>
      <c r="O246" s="89"/>
      <c r="P246" s="90"/>
      <c r="Q246" s="66"/>
      <c r="T246" s="88"/>
    </row>
    <row r="247" spans="2:22">
      <c r="B247" s="67" t="s">
        <v>9</v>
      </c>
      <c r="C247" s="68" t="s">
        <v>100</v>
      </c>
      <c r="D247" s="70"/>
      <c r="E247" s="89"/>
      <c r="F247" s="89"/>
      <c r="G247" s="89"/>
      <c r="H247" s="89"/>
      <c r="I247" s="89"/>
      <c r="J247" s="89"/>
      <c r="K247" s="89"/>
      <c r="L247" s="89"/>
      <c r="M247" s="89"/>
      <c r="N247" s="89"/>
      <c r="O247" s="89"/>
      <c r="P247" s="90"/>
      <c r="Q247" s="66"/>
      <c r="T247" s="88"/>
    </row>
    <row r="248" spans="2:22">
      <c r="B248" s="67" t="s">
        <v>10</v>
      </c>
      <c r="C248" s="68" t="s">
        <v>401</v>
      </c>
      <c r="D248" s="70"/>
      <c r="E248" s="89"/>
      <c r="F248" s="89"/>
      <c r="G248" s="89"/>
      <c r="H248" s="89"/>
      <c r="I248" s="89"/>
      <c r="J248" s="89"/>
      <c r="K248" s="89"/>
      <c r="L248" s="89"/>
      <c r="M248" s="89"/>
      <c r="N248" s="89"/>
      <c r="O248" s="89"/>
      <c r="P248" s="90"/>
      <c r="Q248" s="66"/>
      <c r="T248" s="88"/>
    </row>
    <row r="249" spans="2:22">
      <c r="B249" s="67" t="s">
        <v>11</v>
      </c>
      <c r="C249" s="68" t="s">
        <v>402</v>
      </c>
      <c r="D249" s="70"/>
      <c r="E249" s="89"/>
      <c r="F249" s="89"/>
      <c r="G249" s="89"/>
      <c r="H249" s="89"/>
      <c r="I249" s="89"/>
      <c r="J249" s="89"/>
      <c r="K249" s="89"/>
      <c r="L249" s="89"/>
      <c r="M249" s="89"/>
      <c r="N249" s="89"/>
      <c r="O249" s="89"/>
      <c r="P249" s="90"/>
      <c r="Q249" s="66"/>
      <c r="T249" s="88"/>
    </row>
    <row r="250" spans="2:22">
      <c r="B250" s="67" t="s">
        <v>12</v>
      </c>
      <c r="C250" s="68" t="s">
        <v>403</v>
      </c>
      <c r="D250" s="70"/>
      <c r="E250" s="89"/>
      <c r="F250" s="89"/>
      <c r="G250" s="89"/>
      <c r="H250" s="89"/>
      <c r="I250" s="89"/>
      <c r="J250" s="89"/>
      <c r="K250" s="89"/>
      <c r="L250" s="89"/>
      <c r="M250" s="89"/>
      <c r="N250" s="89"/>
      <c r="O250" s="89"/>
      <c r="P250" s="90"/>
      <c r="Q250" s="66"/>
      <c r="T250" s="88"/>
    </row>
    <row r="251" spans="2:22">
      <c r="B251" s="67" t="s">
        <v>13</v>
      </c>
      <c r="C251" s="68" t="s">
        <v>404</v>
      </c>
      <c r="D251" s="70"/>
      <c r="E251" s="89"/>
      <c r="F251" s="89"/>
      <c r="G251" s="89"/>
      <c r="H251" s="89"/>
      <c r="I251" s="89"/>
      <c r="J251" s="89"/>
      <c r="K251" s="89"/>
      <c r="L251" s="89"/>
      <c r="M251" s="89"/>
      <c r="N251" s="89"/>
      <c r="O251" s="89"/>
      <c r="P251" s="90"/>
      <c r="Q251" s="66"/>
      <c r="T251" s="88"/>
    </row>
    <row r="252" spans="2:22">
      <c r="B252" s="67" t="s">
        <v>17</v>
      </c>
      <c r="C252" s="68" t="s">
        <v>407</v>
      </c>
      <c r="D252" s="70"/>
      <c r="E252" s="89"/>
      <c r="F252" s="89"/>
      <c r="G252" s="89"/>
      <c r="H252" s="89"/>
      <c r="I252" s="89"/>
      <c r="J252" s="89"/>
      <c r="K252" s="89"/>
      <c r="L252" s="89"/>
      <c r="M252" s="89"/>
      <c r="N252" s="89"/>
      <c r="O252" s="89"/>
      <c r="P252" s="90"/>
      <c r="Q252" s="66"/>
      <c r="T252" s="88"/>
    </row>
    <row r="253" spans="2:22">
      <c r="B253" s="67" t="s">
        <v>18</v>
      </c>
      <c r="C253" s="68" t="s">
        <v>405</v>
      </c>
      <c r="D253" s="70"/>
      <c r="E253" s="89"/>
      <c r="F253" s="89"/>
      <c r="G253" s="89"/>
      <c r="H253" s="89"/>
      <c r="I253" s="89"/>
      <c r="J253" s="89"/>
      <c r="K253" s="89"/>
      <c r="L253" s="89"/>
      <c r="M253" s="89"/>
      <c r="N253" s="89"/>
      <c r="O253" s="89"/>
      <c r="P253" s="90"/>
      <c r="Q253" s="66"/>
      <c r="T253" s="88"/>
    </row>
    <row r="254" spans="2:22">
      <c r="B254" s="72" t="s">
        <v>19</v>
      </c>
      <c r="C254" s="54" t="s">
        <v>21</v>
      </c>
      <c r="D254" s="147"/>
      <c r="E254" s="109"/>
      <c r="F254" s="109"/>
      <c r="G254" s="109"/>
      <c r="H254" s="109"/>
      <c r="I254" s="109"/>
      <c r="J254" s="89"/>
      <c r="K254" s="89"/>
      <c r="L254" s="89"/>
      <c r="M254" s="89"/>
      <c r="N254" s="89"/>
      <c r="O254" s="89"/>
      <c r="P254" s="90"/>
      <c r="Q254" s="66"/>
      <c r="T254" s="88"/>
    </row>
    <row r="255" spans="2:22">
      <c r="B255" s="146"/>
      <c r="C255" s="168"/>
      <c r="D255" s="241"/>
      <c r="E255" s="242"/>
      <c r="F255" s="242"/>
      <c r="G255" s="242"/>
      <c r="H255" s="242"/>
      <c r="I255" s="242"/>
      <c r="J255" s="242"/>
      <c r="K255" s="242"/>
      <c r="L255" s="242"/>
      <c r="M255" s="242"/>
      <c r="N255" s="242"/>
      <c r="O255" s="242"/>
      <c r="P255" s="243"/>
      <c r="Q255" s="66"/>
      <c r="S255" s="84" t="str">
        <f>IF(V255="NG","その他の具体的な内容を記入してください/","")</f>
        <v/>
      </c>
      <c r="T255" s="81">
        <f>IF(C245=9,"",1)</f>
        <v>1</v>
      </c>
      <c r="V255" s="34" t="str">
        <f>IF(AND(COUNTIF(B8:B9,"○")&gt;=1,C245=9,D255=""),"NG","OK")</f>
        <v>OK</v>
      </c>
    </row>
    <row r="256" spans="2:22">
      <c r="B256" s="67" t="s">
        <v>20</v>
      </c>
      <c r="C256" s="68" t="s">
        <v>406</v>
      </c>
      <c r="D256" s="70"/>
      <c r="E256" s="89"/>
      <c r="F256" s="89"/>
      <c r="G256" s="89"/>
      <c r="H256" s="89"/>
      <c r="I256" s="89"/>
      <c r="J256" s="89"/>
      <c r="K256" s="89"/>
      <c r="L256" s="89"/>
      <c r="M256" s="89"/>
      <c r="N256" s="89"/>
      <c r="O256" s="89"/>
      <c r="P256" s="90"/>
      <c r="Q256" s="66"/>
      <c r="T256" s="88"/>
    </row>
    <row r="257" spans="1:22">
      <c r="B257" s="154"/>
      <c r="C257" s="66"/>
      <c r="D257" s="66"/>
      <c r="E257" s="66"/>
      <c r="F257" s="66"/>
      <c r="G257" s="66"/>
      <c r="H257" s="66"/>
      <c r="I257" s="66"/>
      <c r="J257" s="66"/>
      <c r="K257" s="66"/>
      <c r="L257" s="66"/>
      <c r="M257" s="66"/>
      <c r="N257" s="66"/>
      <c r="O257" s="66"/>
      <c r="P257" s="66"/>
      <c r="Q257" s="66"/>
      <c r="T257" s="88"/>
    </row>
    <row r="258" spans="1:22">
      <c r="A258" s="54"/>
      <c r="B258" s="61" t="s">
        <v>144</v>
      </c>
      <c r="C258" s="66"/>
      <c r="D258" s="66"/>
      <c r="E258" s="66"/>
      <c r="F258" s="66"/>
      <c r="G258" s="66"/>
      <c r="H258" s="66"/>
      <c r="I258" s="66"/>
      <c r="J258" s="66"/>
      <c r="K258" s="66"/>
      <c r="L258" s="66"/>
      <c r="M258" s="66"/>
      <c r="N258" s="66"/>
      <c r="O258" s="66"/>
      <c r="P258" s="66"/>
      <c r="Q258" s="66"/>
    </row>
    <row r="259" spans="1:22">
      <c r="A259" s="54"/>
      <c r="B259" s="305" t="s">
        <v>40</v>
      </c>
      <c r="C259" s="305"/>
      <c r="D259" s="305"/>
      <c r="E259" s="305"/>
      <c r="F259" s="305"/>
      <c r="G259" s="305"/>
      <c r="H259" s="305"/>
      <c r="I259" s="305"/>
      <c r="J259" s="305"/>
      <c r="K259" s="305"/>
      <c r="L259" s="305"/>
      <c r="M259" s="305"/>
      <c r="N259" s="305"/>
      <c r="O259" s="305"/>
      <c r="P259" s="305"/>
      <c r="Q259" s="305"/>
    </row>
    <row r="260" spans="1:22">
      <c r="A260" s="54"/>
      <c r="B260" s="305"/>
      <c r="C260" s="305"/>
      <c r="D260" s="305"/>
      <c r="E260" s="305"/>
      <c r="F260" s="305"/>
      <c r="G260" s="305"/>
      <c r="H260" s="305"/>
      <c r="I260" s="305"/>
      <c r="J260" s="305"/>
      <c r="K260" s="305"/>
      <c r="L260" s="305"/>
      <c r="M260" s="305"/>
      <c r="N260" s="305"/>
      <c r="O260" s="305"/>
      <c r="P260" s="305"/>
      <c r="Q260" s="305"/>
    </row>
    <row r="261" spans="1:22">
      <c r="A261" s="54"/>
      <c r="B261" s="122"/>
      <c r="C261" s="122"/>
      <c r="D261" s="122"/>
      <c r="E261" s="122"/>
      <c r="F261" s="122"/>
      <c r="G261" s="122"/>
      <c r="H261" s="122"/>
      <c r="I261" s="122"/>
      <c r="J261" s="122"/>
      <c r="K261" s="122"/>
      <c r="L261" s="122"/>
      <c r="M261" s="122"/>
      <c r="N261" s="122"/>
      <c r="O261" s="122"/>
      <c r="P261" s="122"/>
      <c r="Q261" s="122"/>
    </row>
    <row r="262" spans="1:22" ht="15" customHeight="1">
      <c r="A262" s="54"/>
      <c r="B262" s="61" t="s">
        <v>145</v>
      </c>
      <c r="C262" s="238" t="s">
        <v>380</v>
      </c>
      <c r="D262" s="238"/>
      <c r="E262" s="238"/>
      <c r="F262" s="238"/>
      <c r="G262" s="238"/>
      <c r="H262" s="238"/>
      <c r="I262" s="238"/>
      <c r="J262" s="238"/>
      <c r="K262" s="238"/>
      <c r="L262" s="238"/>
      <c r="M262" s="238"/>
      <c r="N262" s="238"/>
      <c r="O262" s="238"/>
      <c r="P262" s="238"/>
      <c r="Q262" s="238"/>
      <c r="T262" s="112">
        <f>IF(B17="",1,"")</f>
        <v>1</v>
      </c>
    </row>
    <row r="263" spans="1:22" ht="15" customHeight="1">
      <c r="A263" s="54"/>
      <c r="B263" s="61"/>
      <c r="C263" s="238"/>
      <c r="D263" s="238"/>
      <c r="E263" s="238"/>
      <c r="F263" s="238"/>
      <c r="G263" s="238"/>
      <c r="H263" s="238"/>
      <c r="I263" s="238"/>
      <c r="J263" s="238"/>
      <c r="K263" s="238"/>
      <c r="L263" s="238"/>
      <c r="M263" s="238"/>
      <c r="N263" s="238"/>
      <c r="O263" s="238"/>
      <c r="P263" s="238"/>
      <c r="Q263" s="238"/>
    </row>
    <row r="264" spans="1:22">
      <c r="B264" s="65" t="s">
        <v>7</v>
      </c>
      <c r="C264" s="2"/>
      <c r="D264" s="66"/>
      <c r="E264" s="66"/>
      <c r="F264" s="66"/>
      <c r="G264" s="66"/>
      <c r="H264" s="66"/>
      <c r="I264" s="66"/>
      <c r="J264" s="66"/>
      <c r="K264" s="66"/>
      <c r="L264" s="66"/>
      <c r="M264" s="66"/>
      <c r="N264" s="66"/>
      <c r="O264" s="66"/>
      <c r="P264" s="66"/>
      <c r="Q264" s="66"/>
      <c r="S264" s="84" t="str">
        <f>IF(V264="NG","いずれか一つを選択してください/","")</f>
        <v/>
      </c>
      <c r="T264" s="118"/>
      <c r="U264" s="37"/>
      <c r="V264" s="34" t="str">
        <f>IF(AND(COUNTIF(B8:B9,"○")&gt;=1,B17="○",C264=""),"NG","OK")</f>
        <v>OK</v>
      </c>
    </row>
    <row r="265" spans="1:22">
      <c r="B265" s="67" t="s">
        <v>89</v>
      </c>
      <c r="C265" s="68" t="s">
        <v>146</v>
      </c>
      <c r="D265" s="70"/>
      <c r="E265" s="89"/>
      <c r="F265" s="89"/>
      <c r="G265" s="89"/>
      <c r="H265" s="89"/>
      <c r="I265" s="89"/>
      <c r="J265" s="89"/>
      <c r="K265" s="89"/>
      <c r="L265" s="89"/>
      <c r="M265" s="89"/>
      <c r="N265" s="89"/>
      <c r="O265" s="89"/>
      <c r="P265" s="90"/>
      <c r="Q265" s="66"/>
    </row>
    <row r="266" spans="1:22">
      <c r="B266" s="67" t="s">
        <v>9</v>
      </c>
      <c r="C266" s="68" t="s">
        <v>147</v>
      </c>
      <c r="D266" s="70"/>
      <c r="E266" s="89"/>
      <c r="F266" s="89"/>
      <c r="G266" s="89"/>
      <c r="H266" s="89"/>
      <c r="I266" s="89"/>
      <c r="J266" s="89"/>
      <c r="K266" s="89"/>
      <c r="L266" s="89"/>
      <c r="M266" s="89"/>
      <c r="N266" s="89"/>
      <c r="O266" s="89"/>
      <c r="P266" s="90"/>
      <c r="Q266" s="66"/>
    </row>
    <row r="267" spans="1:22"/>
    <row r="268" spans="1:22" ht="15" customHeight="1">
      <c r="A268" s="54"/>
      <c r="B268" s="61" t="s">
        <v>148</v>
      </c>
      <c r="C268" s="238" t="s">
        <v>749</v>
      </c>
      <c r="D268" s="238"/>
      <c r="E268" s="238"/>
      <c r="F268" s="238"/>
      <c r="G268" s="238"/>
      <c r="H268" s="238"/>
      <c r="I268" s="238"/>
      <c r="J268" s="238"/>
      <c r="K268" s="238"/>
      <c r="L268" s="238"/>
      <c r="M268" s="238"/>
      <c r="N268" s="238"/>
      <c r="O268" s="238"/>
      <c r="P268" s="238"/>
      <c r="Q268" s="238"/>
      <c r="T268" s="112">
        <f>IF(C264&lt;&gt;1,1,"")</f>
        <v>1</v>
      </c>
    </row>
    <row r="269" spans="1:22" ht="15" customHeight="1">
      <c r="A269" s="54"/>
      <c r="B269" s="61"/>
      <c r="C269" s="238"/>
      <c r="D269" s="238"/>
      <c r="E269" s="238"/>
      <c r="F269" s="238"/>
      <c r="G269" s="238"/>
      <c r="H269" s="238"/>
      <c r="I269" s="238"/>
      <c r="J269" s="238"/>
      <c r="K269" s="238"/>
      <c r="L269" s="238"/>
      <c r="M269" s="238"/>
      <c r="N269" s="238"/>
      <c r="O269" s="238"/>
      <c r="P269" s="238"/>
      <c r="Q269" s="238"/>
    </row>
    <row r="270" spans="1:22" ht="15" customHeight="1">
      <c r="A270" s="54"/>
      <c r="B270" s="61"/>
      <c r="C270" s="238"/>
      <c r="D270" s="238"/>
      <c r="E270" s="238"/>
      <c r="F270" s="238"/>
      <c r="G270" s="238"/>
      <c r="H270" s="238"/>
      <c r="I270" s="238"/>
      <c r="J270" s="238"/>
      <c r="K270" s="238"/>
      <c r="L270" s="238"/>
      <c r="M270" s="238"/>
      <c r="N270" s="238"/>
      <c r="O270" s="238"/>
      <c r="P270" s="238"/>
      <c r="Q270" s="238"/>
    </row>
    <row r="271" spans="1:22" ht="15" customHeight="1">
      <c r="A271" s="54"/>
      <c r="B271" s="61"/>
      <c r="C271" s="238"/>
      <c r="D271" s="238"/>
      <c r="E271" s="238"/>
      <c r="F271" s="238"/>
      <c r="G271" s="238"/>
      <c r="H271" s="238"/>
      <c r="I271" s="238"/>
      <c r="J271" s="238"/>
      <c r="K271" s="238"/>
      <c r="L271" s="238"/>
      <c r="M271" s="238"/>
      <c r="N271" s="238"/>
      <c r="O271" s="238"/>
      <c r="P271" s="238"/>
      <c r="Q271" s="238"/>
      <c r="S271" s="84" t="str">
        <f>IF(V271="NG","回答を入力してください/","")</f>
        <v/>
      </c>
      <c r="V271" s="34" t="str">
        <f>IF(AND(COUNTIF(B8:B9,"○")&gt;=1,B17="○",C264=1,OR(C274="",F274="",I274="",L274="")),"NG","OK")</f>
        <v>OK</v>
      </c>
    </row>
    <row r="272" spans="1:22" ht="18" customHeight="1">
      <c r="B272" s="73"/>
      <c r="C272" s="155" t="s">
        <v>735</v>
      </c>
      <c r="D272" s="69"/>
      <c r="E272" s="69"/>
      <c r="F272" s="155" t="s">
        <v>149</v>
      </c>
      <c r="G272" s="69"/>
      <c r="H272" s="71"/>
      <c r="I272" s="155" t="s">
        <v>150</v>
      </c>
      <c r="J272" s="69"/>
      <c r="K272" s="71"/>
      <c r="L272" s="155" t="s">
        <v>157</v>
      </c>
      <c r="M272" s="69"/>
      <c r="N272" s="71"/>
      <c r="S272" s="84" t="str">
        <f>IF(V272="NG","①～⑤の保管量は降順となるように記入ください/","")</f>
        <v/>
      </c>
      <c r="V272" s="38" t="str" cm="1">
        <f t="array" ref="V272">IF(COUNTIF(C274:C278,"&lt;&gt;")&lt;=1,"OK",IF(AND(COUNTIF(B8:B9,"○")&gt;=1,B17="○",_xlfn._xlws.FILTER(C274:C278,C274:C278&lt;&gt;"")=_xlfn._xlws.SORT(_xlfn._xlws.FILTER(C274:C278,C274:C278&lt;&gt;""),,-1)),"OK","NG"))</f>
        <v>OK</v>
      </c>
    </row>
    <row r="273" spans="2:23" ht="17.25">
      <c r="B273" s="62" t="s">
        <v>151</v>
      </c>
      <c r="C273" s="387">
        <v>200</v>
      </c>
      <c r="D273" s="388"/>
      <c r="E273" s="169" t="s">
        <v>299</v>
      </c>
      <c r="F273" s="387">
        <v>10</v>
      </c>
      <c r="G273" s="388"/>
      <c r="H273" s="169" t="s">
        <v>51</v>
      </c>
      <c r="I273" s="387">
        <v>10</v>
      </c>
      <c r="J273" s="388"/>
      <c r="K273" s="169" t="s">
        <v>159</v>
      </c>
      <c r="L273" s="387">
        <v>5</v>
      </c>
      <c r="M273" s="388"/>
      <c r="N273" s="170" t="s">
        <v>160</v>
      </c>
      <c r="T273" s="118"/>
      <c r="U273" s="192"/>
      <c r="V273" s="58"/>
      <c r="W273" s="58"/>
    </row>
    <row r="274" spans="2:23" ht="17.25">
      <c r="B274" s="62" t="s">
        <v>152</v>
      </c>
      <c r="C274" s="379"/>
      <c r="D274" s="380"/>
      <c r="E274" s="171" t="s">
        <v>299</v>
      </c>
      <c r="F274" s="379"/>
      <c r="G274" s="380"/>
      <c r="H274" s="171" t="s">
        <v>123</v>
      </c>
      <c r="I274" s="379"/>
      <c r="J274" s="380"/>
      <c r="K274" s="171" t="s">
        <v>130</v>
      </c>
      <c r="L274" s="379"/>
      <c r="M274" s="380"/>
      <c r="N274" s="172" t="s">
        <v>158</v>
      </c>
    </row>
    <row r="275" spans="2:23" ht="17.25">
      <c r="B275" s="62" t="s">
        <v>153</v>
      </c>
      <c r="C275" s="379"/>
      <c r="D275" s="380"/>
      <c r="E275" s="171" t="s">
        <v>299</v>
      </c>
      <c r="F275" s="379"/>
      <c r="G275" s="380"/>
      <c r="H275" s="171" t="s">
        <v>123</v>
      </c>
      <c r="I275" s="379"/>
      <c r="J275" s="380"/>
      <c r="K275" s="171" t="s">
        <v>130</v>
      </c>
      <c r="L275" s="379"/>
      <c r="M275" s="380"/>
      <c r="N275" s="172" t="s">
        <v>158</v>
      </c>
    </row>
    <row r="276" spans="2:23" ht="17.25">
      <c r="B276" s="62" t="s">
        <v>154</v>
      </c>
      <c r="C276" s="379"/>
      <c r="D276" s="380"/>
      <c r="E276" s="171" t="s">
        <v>299</v>
      </c>
      <c r="F276" s="379"/>
      <c r="G276" s="380"/>
      <c r="H276" s="171" t="s">
        <v>123</v>
      </c>
      <c r="I276" s="379"/>
      <c r="J276" s="380"/>
      <c r="K276" s="171" t="s">
        <v>130</v>
      </c>
      <c r="L276" s="379"/>
      <c r="M276" s="380"/>
      <c r="N276" s="172" t="s">
        <v>158</v>
      </c>
    </row>
    <row r="277" spans="2:23" ht="17.25">
      <c r="B277" s="62" t="s">
        <v>155</v>
      </c>
      <c r="C277" s="379"/>
      <c r="D277" s="380"/>
      <c r="E277" s="171" t="s">
        <v>299</v>
      </c>
      <c r="F277" s="379"/>
      <c r="G277" s="380"/>
      <c r="H277" s="171" t="s">
        <v>123</v>
      </c>
      <c r="I277" s="379"/>
      <c r="J277" s="380"/>
      <c r="K277" s="171" t="s">
        <v>130</v>
      </c>
      <c r="L277" s="379"/>
      <c r="M277" s="380"/>
      <c r="N277" s="172" t="s">
        <v>158</v>
      </c>
    </row>
    <row r="278" spans="2:23" ht="17.25">
      <c r="B278" s="62" t="s">
        <v>156</v>
      </c>
      <c r="C278" s="379"/>
      <c r="D278" s="380"/>
      <c r="E278" s="171" t="s">
        <v>299</v>
      </c>
      <c r="F278" s="379"/>
      <c r="G278" s="380"/>
      <c r="H278" s="171" t="s">
        <v>123</v>
      </c>
      <c r="I278" s="379"/>
      <c r="J278" s="380"/>
      <c r="K278" s="171" t="s">
        <v>130</v>
      </c>
      <c r="L278" s="379"/>
      <c r="M278" s="380"/>
      <c r="N278" s="172" t="s">
        <v>158</v>
      </c>
    </row>
    <row r="279" spans="2:23"/>
    <row r="280" spans="2:23">
      <c r="B280" s="61" t="s">
        <v>161</v>
      </c>
      <c r="C280" s="240" t="s">
        <v>381</v>
      </c>
      <c r="D280" s="240"/>
      <c r="E280" s="240"/>
      <c r="F280" s="240"/>
      <c r="G280" s="240"/>
      <c r="H280" s="240"/>
      <c r="I280" s="240"/>
      <c r="J280" s="240"/>
      <c r="K280" s="240"/>
      <c r="L280" s="240"/>
      <c r="M280" s="240"/>
      <c r="N280" s="240"/>
      <c r="O280" s="240"/>
      <c r="P280" s="240"/>
      <c r="Q280" s="240"/>
    </row>
    <row r="281" spans="2:23">
      <c r="B281" s="65" t="s">
        <v>7</v>
      </c>
      <c r="C281" s="66"/>
      <c r="D281" s="66"/>
      <c r="E281" s="66"/>
      <c r="F281" s="66"/>
      <c r="G281" s="66"/>
      <c r="H281" s="66"/>
      <c r="I281" s="66"/>
      <c r="J281" s="66"/>
      <c r="K281" s="66"/>
      <c r="L281" s="66"/>
      <c r="M281" s="66"/>
      <c r="N281" s="66"/>
      <c r="O281" s="66"/>
      <c r="P281" s="66"/>
      <c r="Q281" s="66"/>
      <c r="S281" s="84" t="str">
        <f>IF(V281="NG","いずれか一つ以上選択してください/","")</f>
        <v/>
      </c>
      <c r="T281" s="118"/>
      <c r="U281" s="37"/>
      <c r="V281" s="34" t="str">
        <f>IF(AND(COUNTIF(B8:B9,"○")&gt;=1,B17="○",C264=1,COUNTIF(B282:B286,"○")=0),"NG","OK")</f>
        <v>OK</v>
      </c>
    </row>
    <row r="282" spans="2:23">
      <c r="B282" s="4"/>
      <c r="C282" s="67" t="s">
        <v>8</v>
      </c>
      <c r="D282" s="167" t="s">
        <v>162</v>
      </c>
      <c r="E282" s="109"/>
      <c r="F282" s="109"/>
      <c r="G282" s="109"/>
      <c r="H282" s="109"/>
      <c r="I282" s="109"/>
      <c r="J282" s="89"/>
      <c r="K282" s="89"/>
      <c r="L282" s="89"/>
      <c r="M282" s="89"/>
      <c r="N282" s="89"/>
      <c r="O282" s="89"/>
      <c r="P282" s="90"/>
      <c r="Q282" s="66"/>
    </row>
    <row r="283" spans="2:23">
      <c r="B283" s="4"/>
      <c r="C283" s="67" t="s">
        <v>9</v>
      </c>
      <c r="D283" s="167" t="s">
        <v>163</v>
      </c>
      <c r="E283" s="109"/>
      <c r="F283" s="109"/>
      <c r="G283" s="109"/>
      <c r="H283" s="109"/>
      <c r="I283" s="109"/>
      <c r="J283" s="89"/>
      <c r="K283" s="89"/>
      <c r="L283" s="89"/>
      <c r="M283" s="89"/>
      <c r="N283" s="89"/>
      <c r="O283" s="89"/>
      <c r="P283" s="90"/>
      <c r="Q283" s="66"/>
    </row>
    <row r="284" spans="2:23">
      <c r="B284" s="4"/>
      <c r="C284" s="67" t="s">
        <v>10</v>
      </c>
      <c r="D284" s="161" t="s">
        <v>164</v>
      </c>
      <c r="E284" s="109"/>
      <c r="F284" s="109"/>
      <c r="G284" s="109"/>
      <c r="H284" s="109"/>
      <c r="I284" s="109"/>
      <c r="J284" s="89"/>
      <c r="K284" s="89"/>
      <c r="L284" s="89"/>
      <c r="M284" s="89"/>
      <c r="N284" s="89"/>
      <c r="O284" s="89"/>
      <c r="P284" s="90"/>
      <c r="Q284" s="66"/>
    </row>
    <row r="285" spans="2:23">
      <c r="B285" s="258"/>
      <c r="C285" s="110" t="s">
        <v>32</v>
      </c>
      <c r="D285" s="147" t="s">
        <v>21</v>
      </c>
      <c r="E285" s="109"/>
      <c r="F285" s="109"/>
      <c r="G285" s="109"/>
      <c r="H285" s="109"/>
      <c r="I285" s="109"/>
      <c r="J285" s="89"/>
      <c r="K285" s="89"/>
      <c r="L285" s="89"/>
      <c r="M285" s="89"/>
      <c r="N285" s="89"/>
      <c r="O285" s="89"/>
      <c r="P285" s="90"/>
      <c r="Q285" s="66"/>
    </row>
    <row r="286" spans="2:23">
      <c r="B286" s="259"/>
      <c r="C286" s="111"/>
      <c r="D286" s="241"/>
      <c r="E286" s="242"/>
      <c r="F286" s="242"/>
      <c r="G286" s="242"/>
      <c r="H286" s="242"/>
      <c r="I286" s="242"/>
      <c r="J286" s="242"/>
      <c r="K286" s="242"/>
      <c r="L286" s="242"/>
      <c r="M286" s="242"/>
      <c r="N286" s="242"/>
      <c r="O286" s="242"/>
      <c r="P286" s="243"/>
      <c r="Q286" s="66"/>
      <c r="S286" s="84" t="str">
        <f>IF(V286="NG","その他の具体的な内容を記入してください/","")</f>
        <v/>
      </c>
      <c r="T286" s="112">
        <f>IF(B285="",1,"")</f>
        <v>1</v>
      </c>
      <c r="V286" s="34" t="str">
        <f>IF(AND(COUNTIF(B8:B9,"○")&gt;=1,B17="○",B285="○",D286=""),"NG","OK")</f>
        <v>OK</v>
      </c>
    </row>
    <row r="287" spans="2:23">
      <c r="B287" s="61"/>
      <c r="C287" s="66"/>
      <c r="D287" s="66"/>
      <c r="E287" s="66"/>
      <c r="F287" s="66"/>
      <c r="G287" s="66"/>
      <c r="H287" s="66"/>
      <c r="I287" s="66"/>
      <c r="J287" s="66"/>
      <c r="K287" s="66"/>
      <c r="L287" s="66"/>
      <c r="M287" s="66"/>
      <c r="N287" s="66"/>
      <c r="O287" s="66"/>
      <c r="P287" s="66"/>
      <c r="Q287" s="66"/>
    </row>
    <row r="288" spans="2:23" ht="15" customHeight="1">
      <c r="B288" s="61" t="s">
        <v>165</v>
      </c>
      <c r="C288" s="238" t="s">
        <v>382</v>
      </c>
      <c r="D288" s="238"/>
      <c r="E288" s="238"/>
      <c r="F288" s="238"/>
      <c r="G288" s="238"/>
      <c r="H288" s="238"/>
      <c r="I288" s="238"/>
      <c r="J288" s="238"/>
      <c r="K288" s="238"/>
      <c r="L288" s="238"/>
      <c r="M288" s="238"/>
      <c r="N288" s="238"/>
      <c r="O288" s="238"/>
      <c r="P288" s="238"/>
      <c r="Q288" s="238"/>
    </row>
    <row r="289" spans="2:22">
      <c r="B289" s="61"/>
      <c r="C289" s="238"/>
      <c r="D289" s="238"/>
      <c r="E289" s="238"/>
      <c r="F289" s="238"/>
      <c r="G289" s="238"/>
      <c r="H289" s="238"/>
      <c r="I289" s="238"/>
      <c r="J289" s="238"/>
      <c r="K289" s="238"/>
      <c r="L289" s="238"/>
      <c r="M289" s="238"/>
      <c r="N289" s="238"/>
      <c r="O289" s="238"/>
      <c r="P289" s="238"/>
      <c r="Q289" s="238"/>
    </row>
    <row r="290" spans="2:22">
      <c r="B290" s="65" t="s">
        <v>7</v>
      </c>
      <c r="C290" s="66"/>
      <c r="D290" s="66"/>
      <c r="E290" s="66"/>
      <c r="F290" s="66"/>
      <c r="G290" s="66"/>
      <c r="H290" s="66"/>
      <c r="I290" s="66"/>
      <c r="J290" s="66"/>
      <c r="K290" s="66"/>
      <c r="L290" s="66"/>
      <c r="M290" s="66"/>
      <c r="N290" s="66"/>
      <c r="O290" s="66"/>
      <c r="P290" s="66"/>
      <c r="Q290" s="66"/>
      <c r="S290" s="84" t="str">
        <f>IF(V290="NG","いずれか一つ以上選択してください/","")</f>
        <v/>
      </c>
      <c r="V290" s="34" t="str">
        <f>IF(AND(COUNTIF(B8:B9,"○")&gt;=1,B17="○",COUNTIF(B299:B308,"○")=0),"NG","OK")</f>
        <v>OK</v>
      </c>
    </row>
    <row r="291" spans="2:22" ht="15" customHeight="1">
      <c r="B291" s="4"/>
      <c r="C291" s="67" t="s">
        <v>8</v>
      </c>
      <c r="D291" s="109" t="s">
        <v>166</v>
      </c>
      <c r="E291" s="109"/>
      <c r="F291" s="109"/>
      <c r="G291" s="109"/>
      <c r="H291" s="109"/>
      <c r="I291" s="109"/>
      <c r="J291" s="89"/>
      <c r="K291" s="89"/>
      <c r="L291" s="89"/>
      <c r="M291" s="89"/>
      <c r="N291" s="89"/>
      <c r="O291" s="89"/>
      <c r="P291" s="90"/>
      <c r="Q291" s="66"/>
    </row>
    <row r="292" spans="2:22">
      <c r="B292" s="4"/>
      <c r="C292" s="67" t="s">
        <v>9</v>
      </c>
      <c r="D292" s="109" t="s">
        <v>461</v>
      </c>
      <c r="E292" s="109"/>
      <c r="F292" s="109"/>
      <c r="G292" s="109"/>
      <c r="H292" s="109"/>
      <c r="I292" s="109"/>
      <c r="J292" s="89"/>
      <c r="K292" s="89"/>
      <c r="L292" s="89"/>
      <c r="M292" s="89"/>
      <c r="N292" s="89"/>
      <c r="O292" s="89"/>
      <c r="P292" s="90"/>
      <c r="Q292" s="66"/>
    </row>
    <row r="293" spans="2:22">
      <c r="B293" s="258"/>
      <c r="C293" s="110" t="s">
        <v>26</v>
      </c>
      <c r="D293" s="147" t="s">
        <v>21</v>
      </c>
      <c r="E293" s="109"/>
      <c r="F293" s="109"/>
      <c r="G293" s="109"/>
      <c r="H293" s="109"/>
      <c r="I293" s="109"/>
      <c r="J293" s="89"/>
      <c r="K293" s="89"/>
      <c r="L293" s="89"/>
      <c r="M293" s="89"/>
      <c r="N293" s="89"/>
      <c r="O293" s="89"/>
      <c r="P293" s="90"/>
      <c r="Q293" s="66"/>
    </row>
    <row r="294" spans="2:22">
      <c r="B294" s="259"/>
      <c r="C294" s="111"/>
      <c r="D294" s="241"/>
      <c r="E294" s="242"/>
      <c r="F294" s="242"/>
      <c r="G294" s="242"/>
      <c r="H294" s="242"/>
      <c r="I294" s="242"/>
      <c r="J294" s="242"/>
      <c r="K294" s="242"/>
      <c r="L294" s="242"/>
      <c r="M294" s="242"/>
      <c r="N294" s="242"/>
      <c r="O294" s="242"/>
      <c r="P294" s="243"/>
      <c r="Q294" s="66"/>
      <c r="S294" s="84" t="str">
        <f>IF(V294="NG","その他の具体的な内容を記入してください/","")</f>
        <v/>
      </c>
      <c r="T294" s="112">
        <f>IF(B293="",1,"")</f>
        <v>1</v>
      </c>
      <c r="V294" s="34" t="str">
        <f>IF(AND(COUNTIF(B8:B9,"○")&gt;=1,B17="○",B293="○",D294=""),"NG","OK")</f>
        <v>OK</v>
      </c>
    </row>
    <row r="295" spans="2:22">
      <c r="B295" s="61"/>
      <c r="C295" s="66"/>
      <c r="D295" s="66"/>
      <c r="E295" s="66"/>
      <c r="F295" s="66"/>
      <c r="G295" s="66"/>
      <c r="H295" s="66"/>
      <c r="I295" s="66"/>
      <c r="J295" s="66"/>
      <c r="K295" s="66"/>
      <c r="L295" s="66"/>
      <c r="M295" s="66"/>
      <c r="N295" s="66"/>
      <c r="O295" s="66"/>
      <c r="P295" s="66"/>
      <c r="Q295" s="66"/>
    </row>
    <row r="296" spans="2:22" ht="15" customHeight="1">
      <c r="B296" s="61" t="s">
        <v>500</v>
      </c>
      <c r="C296" s="238" t="s">
        <v>757</v>
      </c>
      <c r="D296" s="238"/>
      <c r="E296" s="238"/>
      <c r="F296" s="238"/>
      <c r="G296" s="238"/>
      <c r="H296" s="238"/>
      <c r="I296" s="238"/>
      <c r="J296" s="238"/>
      <c r="K296" s="238"/>
      <c r="L296" s="238"/>
      <c r="M296" s="238"/>
      <c r="N296" s="238"/>
      <c r="O296" s="238"/>
      <c r="P296" s="238"/>
      <c r="Q296" s="238"/>
      <c r="T296" s="112">
        <f>IF(B291="",1,"")</f>
        <v>1</v>
      </c>
    </row>
    <row r="297" spans="2:22" ht="15" customHeight="1">
      <c r="B297" s="61"/>
      <c r="C297" s="238"/>
      <c r="D297" s="238"/>
      <c r="E297" s="238"/>
      <c r="F297" s="238"/>
      <c r="G297" s="238"/>
      <c r="H297" s="238"/>
      <c r="I297" s="238"/>
      <c r="J297" s="238"/>
      <c r="K297" s="238"/>
      <c r="L297" s="238"/>
      <c r="M297" s="238"/>
      <c r="N297" s="238"/>
      <c r="O297" s="238"/>
      <c r="P297" s="238"/>
      <c r="Q297" s="238"/>
      <c r="T297" s="112"/>
    </row>
    <row r="298" spans="2:22">
      <c r="B298" s="65" t="s">
        <v>7</v>
      </c>
      <c r="C298" s="66"/>
      <c r="D298" s="66"/>
      <c r="E298" s="66"/>
      <c r="F298" s="66"/>
      <c r="G298" s="66"/>
      <c r="H298" s="66"/>
      <c r="I298" s="66"/>
      <c r="J298" s="66"/>
      <c r="K298" s="66"/>
      <c r="L298" s="66"/>
      <c r="M298" s="66"/>
      <c r="N298" s="66"/>
      <c r="O298" s="66"/>
      <c r="P298" s="66"/>
      <c r="Q298" s="66"/>
      <c r="S298" s="84" t="str">
        <f>IF(V298="NG","いずれか一つ以上選択してください/","")</f>
        <v/>
      </c>
      <c r="T298" s="118"/>
      <c r="U298" s="37"/>
      <c r="V298" s="34" t="str">
        <f>IF(AND(COUNTIF(B8:B9,"○")&gt;=1,B17="○",B291="○",COUNTIF(B299:B308,"○")=0),"NG","OK")</f>
        <v>OK</v>
      </c>
    </row>
    <row r="299" spans="2:22" ht="15" customHeight="1">
      <c r="B299" s="4"/>
      <c r="C299" s="67" t="s">
        <v>8</v>
      </c>
      <c r="D299" s="167" t="s">
        <v>507</v>
      </c>
      <c r="E299" s="109"/>
      <c r="F299" s="109"/>
      <c r="G299" s="109"/>
      <c r="H299" s="109"/>
      <c r="I299" s="109"/>
      <c r="J299" s="89"/>
      <c r="K299" s="89"/>
      <c r="L299" s="89"/>
      <c r="M299" s="89"/>
      <c r="N299" s="89"/>
      <c r="O299" s="89"/>
      <c r="P299" s="90"/>
      <c r="Q299" s="66"/>
    </row>
    <row r="300" spans="2:22">
      <c r="B300" s="4"/>
      <c r="C300" s="67" t="s">
        <v>9</v>
      </c>
      <c r="D300" s="167" t="s">
        <v>430</v>
      </c>
      <c r="E300" s="109"/>
      <c r="F300" s="109"/>
      <c r="G300" s="109"/>
      <c r="H300" s="109"/>
      <c r="I300" s="109"/>
      <c r="J300" s="89"/>
      <c r="K300" s="89"/>
      <c r="L300" s="89"/>
      <c r="M300" s="89"/>
      <c r="N300" s="89"/>
      <c r="O300" s="89"/>
      <c r="P300" s="90"/>
      <c r="Q300" s="66"/>
    </row>
    <row r="301" spans="2:22">
      <c r="B301" s="4"/>
      <c r="C301" s="67" t="s">
        <v>10</v>
      </c>
      <c r="D301" s="161" t="s">
        <v>431</v>
      </c>
      <c r="E301" s="109"/>
      <c r="F301" s="109"/>
      <c r="G301" s="109"/>
      <c r="H301" s="109"/>
      <c r="I301" s="109"/>
      <c r="J301" s="89"/>
      <c r="K301" s="89"/>
      <c r="L301" s="89"/>
      <c r="M301" s="89"/>
      <c r="N301" s="89"/>
      <c r="O301" s="89"/>
      <c r="P301" s="90"/>
      <c r="Q301" s="66"/>
    </row>
    <row r="302" spans="2:22">
      <c r="B302" s="4"/>
      <c r="C302" s="67" t="s">
        <v>11</v>
      </c>
      <c r="D302" s="161" t="s">
        <v>503</v>
      </c>
      <c r="E302" s="109"/>
      <c r="F302" s="109"/>
      <c r="G302" s="109"/>
      <c r="H302" s="109"/>
      <c r="I302" s="109"/>
      <c r="J302" s="89"/>
      <c r="K302" s="89"/>
      <c r="L302" s="89"/>
      <c r="M302" s="89"/>
      <c r="N302" s="89"/>
      <c r="O302" s="89"/>
      <c r="P302" s="90"/>
      <c r="Q302" s="66"/>
    </row>
    <row r="303" spans="2:22">
      <c r="B303" s="4"/>
      <c r="C303" s="67" t="s">
        <v>12</v>
      </c>
      <c r="D303" s="161" t="s">
        <v>504</v>
      </c>
      <c r="E303" s="109"/>
      <c r="F303" s="109"/>
      <c r="G303" s="109"/>
      <c r="H303" s="109"/>
      <c r="I303" s="109"/>
      <c r="J303" s="89"/>
      <c r="K303" s="89"/>
      <c r="L303" s="89"/>
      <c r="M303" s="89"/>
      <c r="N303" s="89"/>
      <c r="O303" s="89"/>
      <c r="P303" s="90"/>
      <c r="Q303" s="66"/>
    </row>
    <row r="304" spans="2:22">
      <c r="B304" s="4"/>
      <c r="C304" s="67" t="s">
        <v>13</v>
      </c>
      <c r="D304" s="161" t="s">
        <v>505</v>
      </c>
      <c r="E304" s="109"/>
      <c r="F304" s="109"/>
      <c r="G304" s="109"/>
      <c r="H304" s="109"/>
      <c r="I304" s="109"/>
      <c r="J304" s="89"/>
      <c r="K304" s="89"/>
      <c r="L304" s="89"/>
      <c r="M304" s="89"/>
      <c r="N304" s="89"/>
      <c r="O304" s="89"/>
      <c r="P304" s="90"/>
      <c r="Q304" s="66"/>
    </row>
    <row r="305" spans="2:22">
      <c r="B305" s="4"/>
      <c r="C305" s="67" t="s">
        <v>17</v>
      </c>
      <c r="D305" s="161" t="s">
        <v>432</v>
      </c>
      <c r="E305" s="109"/>
      <c r="F305" s="109"/>
      <c r="G305" s="109"/>
      <c r="H305" s="109"/>
      <c r="I305" s="109"/>
      <c r="J305" s="89"/>
      <c r="K305" s="89"/>
      <c r="L305" s="89"/>
      <c r="M305" s="89"/>
      <c r="N305" s="89"/>
      <c r="O305" s="89"/>
      <c r="P305" s="90"/>
      <c r="Q305" s="66"/>
    </row>
    <row r="306" spans="2:22">
      <c r="B306" s="4"/>
      <c r="C306" s="67" t="s">
        <v>18</v>
      </c>
      <c r="D306" s="161" t="s">
        <v>506</v>
      </c>
      <c r="E306" s="109"/>
      <c r="F306" s="109"/>
      <c r="G306" s="109"/>
      <c r="H306" s="109"/>
      <c r="I306" s="109"/>
      <c r="J306" s="89"/>
      <c r="K306" s="89"/>
      <c r="L306" s="89"/>
      <c r="M306" s="89"/>
      <c r="N306" s="89"/>
      <c r="O306" s="89"/>
      <c r="P306" s="90"/>
      <c r="Q306" s="66"/>
    </row>
    <row r="307" spans="2:22">
      <c r="B307" s="258"/>
      <c r="C307" s="110" t="s">
        <v>213</v>
      </c>
      <c r="D307" s="147" t="s">
        <v>21</v>
      </c>
      <c r="E307" s="109"/>
      <c r="F307" s="109"/>
      <c r="G307" s="109"/>
      <c r="H307" s="109"/>
      <c r="I307" s="109"/>
      <c r="J307" s="89"/>
      <c r="K307" s="89"/>
      <c r="L307" s="89"/>
      <c r="M307" s="89"/>
      <c r="N307" s="89"/>
      <c r="O307" s="89"/>
      <c r="P307" s="90"/>
      <c r="Q307" s="66"/>
    </row>
    <row r="308" spans="2:22">
      <c r="B308" s="259"/>
      <c r="C308" s="111"/>
      <c r="D308" s="241"/>
      <c r="E308" s="242"/>
      <c r="F308" s="242"/>
      <c r="G308" s="242"/>
      <c r="H308" s="242"/>
      <c r="I308" s="242"/>
      <c r="J308" s="242"/>
      <c r="K308" s="242"/>
      <c r="L308" s="242"/>
      <c r="M308" s="242"/>
      <c r="N308" s="242"/>
      <c r="O308" s="242"/>
      <c r="P308" s="243"/>
      <c r="Q308" s="66"/>
      <c r="S308" s="84" t="str">
        <f>IF(V308="NG","その他の具体的な内容を記入してください/","")</f>
        <v/>
      </c>
      <c r="T308" s="112">
        <f>IF(B307="",1,"")</f>
        <v>1</v>
      </c>
      <c r="V308" s="34" t="str">
        <f>IF(AND(COUNTIF(B8:B9,"○")&gt;=1,B17="○",B291="○",B307="○",D308=""),"NG","OK")</f>
        <v>OK</v>
      </c>
    </row>
    <row r="309" spans="2:22">
      <c r="B309" s="61" t="s">
        <v>408</v>
      </c>
      <c r="C309" s="56"/>
      <c r="D309" s="66"/>
      <c r="E309" s="66"/>
      <c r="F309" s="66"/>
      <c r="G309" s="66"/>
      <c r="H309" s="66"/>
      <c r="I309" s="66"/>
      <c r="J309" s="66"/>
      <c r="K309" s="66"/>
      <c r="L309" s="66"/>
      <c r="M309" s="66"/>
      <c r="N309" s="66"/>
      <c r="O309" s="66"/>
      <c r="P309" s="66"/>
      <c r="Q309" s="66"/>
    </row>
    <row r="310" spans="2:22" ht="30" customHeight="1">
      <c r="B310" s="240" t="s">
        <v>679</v>
      </c>
      <c r="C310" s="382"/>
      <c r="D310" s="382"/>
      <c r="E310" s="382"/>
      <c r="F310" s="382"/>
      <c r="G310" s="382"/>
      <c r="H310" s="382"/>
      <c r="I310" s="382"/>
      <c r="J310" s="382"/>
      <c r="K310" s="382"/>
      <c r="L310" s="382"/>
      <c r="M310" s="382"/>
      <c r="N310" s="382"/>
      <c r="O310" s="382"/>
      <c r="P310" s="382"/>
      <c r="Q310" s="382"/>
    </row>
    <row r="311" spans="2:22" ht="30" customHeight="1">
      <c r="B311" s="240" t="s">
        <v>508</v>
      </c>
      <c r="C311" s="382"/>
      <c r="D311" s="382"/>
      <c r="E311" s="382"/>
      <c r="F311" s="382"/>
      <c r="G311" s="382"/>
      <c r="H311" s="382"/>
      <c r="I311" s="382"/>
      <c r="J311" s="382"/>
      <c r="K311" s="382"/>
      <c r="L311" s="382"/>
      <c r="M311" s="382"/>
      <c r="N311" s="382"/>
      <c r="O311" s="382"/>
      <c r="P311" s="382"/>
      <c r="Q311" s="382"/>
    </row>
    <row r="312" spans="2:22" ht="16.149999999999999" customHeight="1">
      <c r="B312" s="66"/>
      <c r="C312" s="149"/>
      <c r="D312" s="149"/>
      <c r="E312" s="149"/>
      <c r="F312" s="149"/>
      <c r="G312" s="149"/>
      <c r="H312" s="149"/>
      <c r="I312" s="149"/>
      <c r="J312" s="149"/>
      <c r="K312" s="149"/>
      <c r="L312" s="149"/>
      <c r="M312" s="149"/>
      <c r="N312" s="149"/>
      <c r="O312" s="149"/>
      <c r="P312" s="149"/>
      <c r="Q312" s="149"/>
    </row>
    <row r="313" spans="2:22" ht="16.149999999999999" customHeight="1">
      <c r="B313" s="61" t="s">
        <v>501</v>
      </c>
      <c r="C313" s="238" t="s">
        <v>758</v>
      </c>
      <c r="D313" s="238"/>
      <c r="E313" s="238"/>
      <c r="F313" s="238"/>
      <c r="G313" s="238"/>
      <c r="H313" s="238"/>
      <c r="I313" s="238"/>
      <c r="J313" s="238"/>
      <c r="K313" s="238"/>
      <c r="L313" s="238"/>
      <c r="M313" s="238"/>
      <c r="N313" s="238"/>
      <c r="O313" s="238"/>
      <c r="P313" s="238"/>
      <c r="Q313" s="238"/>
    </row>
    <row r="314" spans="2:22" ht="16.149999999999999" customHeight="1">
      <c r="B314" s="66"/>
      <c r="C314" s="238"/>
      <c r="D314" s="238"/>
      <c r="E314" s="238"/>
      <c r="F314" s="238"/>
      <c r="G314" s="238"/>
      <c r="H314" s="238"/>
      <c r="I314" s="238"/>
      <c r="J314" s="238"/>
      <c r="K314" s="238"/>
      <c r="L314" s="238"/>
      <c r="M314" s="238"/>
      <c r="N314" s="238"/>
      <c r="O314" s="238"/>
      <c r="P314" s="238"/>
      <c r="Q314" s="238"/>
    </row>
    <row r="315" spans="2:22" ht="16.149999999999999" customHeight="1">
      <c r="B315" s="66"/>
      <c r="C315" s="173"/>
      <c r="D315" s="173"/>
      <c r="E315" s="173"/>
      <c r="F315" s="173"/>
      <c r="G315" s="173"/>
      <c r="H315" s="173"/>
      <c r="I315" s="173"/>
      <c r="J315" s="173"/>
      <c r="K315" s="173"/>
      <c r="L315" s="173"/>
      <c r="M315" s="173"/>
      <c r="N315" s="173"/>
      <c r="O315" s="173"/>
      <c r="P315" s="173"/>
      <c r="Q315" s="173"/>
    </row>
    <row r="316" spans="2:22" ht="16.149999999999999" customHeight="1">
      <c r="B316" s="66"/>
      <c r="C316" s="397"/>
      <c r="D316" s="398"/>
      <c r="E316" s="173" t="s">
        <v>502</v>
      </c>
      <c r="F316" s="173"/>
      <c r="G316" s="173"/>
      <c r="H316" s="173"/>
      <c r="I316" s="173"/>
      <c r="J316" s="173"/>
      <c r="K316" s="173"/>
      <c r="L316" s="173"/>
      <c r="M316" s="173"/>
      <c r="N316" s="173"/>
      <c r="O316" s="173"/>
      <c r="P316" s="173"/>
      <c r="Q316" s="173"/>
      <c r="S316" s="84" t="str">
        <f>IF(V316="NG","主な搬出先までのおおよその距離を記入してください/","")</f>
        <v/>
      </c>
      <c r="V316" s="34" t="str">
        <f>IF(AND(COUNTIF(B8:B9,"○")&gt;=1,B17="○",B291="○",C316=""),"NG","OK")</f>
        <v>OK</v>
      </c>
    </row>
    <row r="317" spans="2:22" ht="20.45" customHeight="1">
      <c r="B317" s="66"/>
      <c r="C317" s="173"/>
      <c r="D317" s="173"/>
      <c r="E317" s="173"/>
      <c r="F317" s="173"/>
      <c r="G317" s="173"/>
      <c r="H317" s="173"/>
      <c r="I317" s="173"/>
      <c r="J317" s="173"/>
      <c r="K317" s="173"/>
      <c r="L317" s="173"/>
      <c r="M317" s="173"/>
      <c r="N317" s="173"/>
      <c r="O317" s="173"/>
      <c r="P317" s="173"/>
      <c r="Q317" s="173"/>
    </row>
    <row r="318" spans="2:22" ht="15" customHeight="1">
      <c r="B318" s="61" t="s">
        <v>167</v>
      </c>
      <c r="C318" s="238" t="s">
        <v>759</v>
      </c>
      <c r="D318" s="238"/>
      <c r="E318" s="238"/>
      <c r="F318" s="238"/>
      <c r="G318" s="238"/>
      <c r="H318" s="238"/>
      <c r="I318" s="238"/>
      <c r="J318" s="238"/>
      <c r="K318" s="238"/>
      <c r="L318" s="238"/>
      <c r="M318" s="238"/>
      <c r="N318" s="238"/>
      <c r="O318" s="238"/>
      <c r="P318" s="238"/>
      <c r="Q318" s="238"/>
    </row>
    <row r="319" spans="2:22">
      <c r="B319" s="61"/>
      <c r="C319" s="238"/>
      <c r="D319" s="238"/>
      <c r="E319" s="238"/>
      <c r="F319" s="238"/>
      <c r="G319" s="238"/>
      <c r="H319" s="238"/>
      <c r="I319" s="238"/>
      <c r="J319" s="238"/>
      <c r="K319" s="238"/>
      <c r="L319" s="238"/>
      <c r="M319" s="238"/>
      <c r="N319" s="238"/>
      <c r="O319" s="238"/>
      <c r="P319" s="238"/>
      <c r="Q319" s="238"/>
    </row>
    <row r="320" spans="2:22">
      <c r="B320" s="65" t="s">
        <v>7</v>
      </c>
      <c r="C320" s="66"/>
      <c r="D320" s="66"/>
      <c r="E320" s="66"/>
      <c r="F320" s="66"/>
      <c r="G320" s="66"/>
      <c r="H320" s="66"/>
      <c r="I320" s="66"/>
      <c r="J320" s="66"/>
      <c r="K320" s="66"/>
      <c r="L320" s="66"/>
      <c r="M320" s="66"/>
      <c r="N320" s="66"/>
      <c r="O320" s="66"/>
      <c r="P320" s="66"/>
      <c r="Q320" s="66"/>
      <c r="S320" s="84" t="str">
        <f>IF(V320="NG","いずれか一つ以上選択してください/","")</f>
        <v/>
      </c>
      <c r="V320" s="34" t="str">
        <f>IF(AND(COUNTIF(B8:B9,"○")&gt;=1,B17="○",B291="○",COUNTIF(B321:B324,"○")=0),"NG","OK")</f>
        <v>OK</v>
      </c>
    </row>
    <row r="321" spans="1:23" ht="15" customHeight="1">
      <c r="B321" s="4"/>
      <c r="C321" s="67" t="s">
        <v>8</v>
      </c>
      <c r="D321" s="167" t="s">
        <v>168</v>
      </c>
      <c r="E321" s="109"/>
      <c r="F321" s="109"/>
      <c r="G321" s="109"/>
      <c r="H321" s="109"/>
      <c r="I321" s="109"/>
      <c r="J321" s="89"/>
      <c r="K321" s="89"/>
      <c r="L321" s="89"/>
      <c r="M321" s="89"/>
      <c r="N321" s="89"/>
      <c r="O321" s="89"/>
      <c r="P321" s="90"/>
      <c r="Q321" s="66"/>
    </row>
    <row r="322" spans="1:23">
      <c r="B322" s="4"/>
      <c r="C322" s="67" t="s">
        <v>9</v>
      </c>
      <c r="D322" s="167" t="s">
        <v>169</v>
      </c>
      <c r="E322" s="109"/>
      <c r="F322" s="109"/>
      <c r="G322" s="109"/>
      <c r="H322" s="109"/>
      <c r="I322" s="109"/>
      <c r="J322" s="89"/>
      <c r="K322" s="89"/>
      <c r="L322" s="89"/>
      <c r="M322" s="89"/>
      <c r="N322" s="89"/>
      <c r="O322" s="89"/>
      <c r="P322" s="90"/>
      <c r="Q322" s="66"/>
    </row>
    <row r="323" spans="1:23">
      <c r="B323" s="258"/>
      <c r="C323" s="110" t="s">
        <v>26</v>
      </c>
      <c r="D323" s="147" t="s">
        <v>21</v>
      </c>
      <c r="E323" s="109"/>
      <c r="F323" s="109"/>
      <c r="G323" s="109"/>
      <c r="H323" s="109"/>
      <c r="I323" s="109"/>
      <c r="J323" s="89"/>
      <c r="K323" s="89"/>
      <c r="L323" s="89"/>
      <c r="M323" s="89"/>
      <c r="N323" s="89"/>
      <c r="O323" s="89"/>
      <c r="P323" s="90"/>
      <c r="Q323" s="66"/>
    </row>
    <row r="324" spans="1:23">
      <c r="B324" s="259"/>
      <c r="C324" s="111"/>
      <c r="D324" s="241"/>
      <c r="E324" s="242"/>
      <c r="F324" s="242"/>
      <c r="G324" s="242"/>
      <c r="H324" s="242"/>
      <c r="I324" s="242"/>
      <c r="J324" s="242"/>
      <c r="K324" s="242"/>
      <c r="L324" s="242"/>
      <c r="M324" s="242"/>
      <c r="N324" s="242"/>
      <c r="O324" s="242"/>
      <c r="P324" s="243"/>
      <c r="Q324" s="66"/>
      <c r="S324" s="84" t="str">
        <f>IF(V324="NG","その他の具体的な内容を記入してください/","")</f>
        <v/>
      </c>
      <c r="T324" s="112">
        <f>IF(B323="",1,"")</f>
        <v>1</v>
      </c>
      <c r="V324" s="34" t="str">
        <f>IF(AND(COUNTIF(B8:B9,"○")&gt;=1,B17="○",B291="○",B323="○",D324=""),"NG","OK")</f>
        <v>OK</v>
      </c>
    </row>
    <row r="325" spans="1:23" s="63" customFormat="1">
      <c r="B325" s="61"/>
      <c r="C325" s="66"/>
      <c r="D325" s="66"/>
      <c r="E325" s="66"/>
      <c r="F325" s="66"/>
      <c r="G325" s="66"/>
      <c r="H325" s="66"/>
      <c r="I325" s="66"/>
      <c r="J325" s="66"/>
      <c r="K325" s="66"/>
      <c r="L325" s="66"/>
      <c r="M325" s="66"/>
      <c r="N325" s="66"/>
      <c r="O325" s="66"/>
      <c r="P325" s="66"/>
      <c r="Q325" s="66"/>
      <c r="S325" s="84"/>
      <c r="T325" s="86"/>
      <c r="U325" s="36"/>
      <c r="V325" s="34"/>
      <c r="W325" s="34"/>
    </row>
    <row r="326" spans="1:23" s="63" customFormat="1">
      <c r="B326" s="61" t="s">
        <v>409</v>
      </c>
      <c r="C326" s="66"/>
      <c r="D326" s="66"/>
      <c r="E326" s="66"/>
      <c r="F326" s="66"/>
      <c r="G326" s="66"/>
      <c r="H326" s="66"/>
      <c r="I326" s="66"/>
      <c r="J326" s="66"/>
      <c r="K326" s="66"/>
      <c r="L326" s="66"/>
      <c r="M326" s="66"/>
      <c r="N326" s="66"/>
      <c r="O326" s="66"/>
      <c r="P326" s="66"/>
      <c r="Q326" s="66"/>
      <c r="S326" s="84"/>
      <c r="T326" s="86"/>
      <c r="U326" s="36"/>
      <c r="V326" s="34"/>
      <c r="W326" s="34"/>
    </row>
    <row r="327" spans="1:23" ht="15" customHeight="1">
      <c r="A327" s="54"/>
      <c r="B327" s="61" t="s">
        <v>170</v>
      </c>
      <c r="C327" s="238" t="s">
        <v>736</v>
      </c>
      <c r="D327" s="238"/>
      <c r="E327" s="238"/>
      <c r="F327" s="238"/>
      <c r="G327" s="238"/>
      <c r="H327" s="238"/>
      <c r="I327" s="238"/>
      <c r="J327" s="238"/>
      <c r="K327" s="238"/>
      <c r="L327" s="238"/>
      <c r="M327" s="238"/>
      <c r="N327" s="238"/>
      <c r="O327" s="238"/>
      <c r="P327" s="238"/>
      <c r="Q327" s="238"/>
    </row>
    <row r="328" spans="1:23" ht="15" customHeight="1">
      <c r="A328" s="54"/>
      <c r="B328" s="61"/>
      <c r="C328" s="238"/>
      <c r="D328" s="238"/>
      <c r="E328" s="238"/>
      <c r="F328" s="238"/>
      <c r="G328" s="238"/>
      <c r="H328" s="238"/>
      <c r="I328" s="238"/>
      <c r="J328" s="238"/>
      <c r="K328" s="238"/>
      <c r="L328" s="238"/>
      <c r="M328" s="238"/>
      <c r="N328" s="238"/>
      <c r="O328" s="238"/>
      <c r="P328" s="238"/>
      <c r="Q328" s="238"/>
    </row>
    <row r="329" spans="1:23">
      <c r="B329" s="65" t="s">
        <v>7</v>
      </c>
      <c r="C329" s="2"/>
      <c r="D329" s="66"/>
      <c r="E329" s="66"/>
      <c r="F329" s="66"/>
      <c r="G329" s="66"/>
      <c r="H329" s="66"/>
      <c r="I329" s="66"/>
      <c r="J329" s="66"/>
      <c r="K329" s="66"/>
      <c r="L329" s="66"/>
      <c r="M329" s="66"/>
      <c r="N329" s="66"/>
      <c r="O329" s="66"/>
      <c r="P329" s="66"/>
      <c r="Q329" s="66"/>
      <c r="S329" s="84" t="str">
        <f>IF(V329="NG","いずれか一つを選択してください/","")</f>
        <v/>
      </c>
      <c r="T329" s="118"/>
      <c r="V329" s="34" t="str">
        <f>IF(AND(COUNTIF(B8:B9,"○")&gt;=1,OR(B8="○",B9="○"),C329=""),"NG","OK")</f>
        <v>OK</v>
      </c>
    </row>
    <row r="330" spans="1:23">
      <c r="B330" s="67" t="s">
        <v>89</v>
      </c>
      <c r="C330" s="155" t="s">
        <v>510</v>
      </c>
      <c r="D330" s="70"/>
      <c r="E330" s="89"/>
      <c r="F330" s="89"/>
      <c r="G330" s="89"/>
      <c r="H330" s="89"/>
      <c r="I330" s="89"/>
      <c r="J330" s="89"/>
      <c r="K330" s="89"/>
      <c r="L330" s="89"/>
      <c r="M330" s="89"/>
      <c r="N330" s="89"/>
      <c r="O330" s="89"/>
      <c r="P330" s="90"/>
      <c r="Q330" s="66"/>
      <c r="T330" s="112" t="str">
        <f>IF(OR(C329=1,C329=2),1,"")</f>
        <v/>
      </c>
    </row>
    <row r="331" spans="1:23">
      <c r="B331" s="373" t="s">
        <v>9</v>
      </c>
      <c r="C331" s="73" t="s">
        <v>509</v>
      </c>
      <c r="D331" s="124"/>
      <c r="E331" s="160"/>
      <c r="F331" s="160"/>
      <c r="G331" s="160"/>
      <c r="H331" s="160"/>
      <c r="I331" s="160"/>
      <c r="J331" s="160"/>
      <c r="K331" s="160"/>
      <c r="L331" s="160"/>
      <c r="M331" s="160"/>
      <c r="N331" s="160"/>
      <c r="O331" s="160"/>
      <c r="P331" s="165"/>
      <c r="Q331" s="66"/>
      <c r="T331" s="112">
        <f>IF(C329=2,"",1)</f>
        <v>1</v>
      </c>
    </row>
    <row r="332" spans="1:23">
      <c r="B332" s="376"/>
      <c r="C332" s="142"/>
      <c r="D332" s="174" t="s">
        <v>471</v>
      </c>
      <c r="E332" s="244"/>
      <c r="F332" s="246"/>
      <c r="G332" s="147" t="s">
        <v>511</v>
      </c>
      <c r="H332" s="162"/>
      <c r="I332" s="244"/>
      <c r="J332" s="246"/>
      <c r="K332" s="147" t="s">
        <v>512</v>
      </c>
      <c r="L332" s="175"/>
      <c r="M332" s="162"/>
      <c r="N332" s="162"/>
      <c r="O332" s="162"/>
      <c r="P332" s="163"/>
      <c r="Q332" s="66"/>
      <c r="S332" s="84" t="str">
        <f>IF(V332="NG","全体の量とリユースに回した量をいずれも記入してください/","")</f>
        <v/>
      </c>
      <c r="T332" s="112"/>
      <c r="V332" s="34" t="str">
        <f>IF(AND(COUNTIF(B8:B9,"○")&gt;=1,OR(B8="○",B9="○"),C329=2,OR(E332="",I332="")),"NG","OK")</f>
        <v>OK</v>
      </c>
    </row>
    <row r="333" spans="1:23">
      <c r="B333" s="67" t="s">
        <v>10</v>
      </c>
      <c r="C333" s="142" t="s">
        <v>171</v>
      </c>
      <c r="D333" s="174"/>
      <c r="E333" s="162"/>
      <c r="F333" s="162"/>
      <c r="G333" s="162"/>
      <c r="H333" s="162"/>
      <c r="I333" s="162"/>
      <c r="J333" s="162"/>
      <c r="K333" s="162"/>
      <c r="L333" s="162"/>
      <c r="M333" s="162"/>
      <c r="N333" s="162"/>
      <c r="O333" s="162"/>
      <c r="P333" s="163"/>
      <c r="Q333" s="66"/>
      <c r="T333" s="112" t="str">
        <f>IF(C329=3,1,"")</f>
        <v/>
      </c>
    </row>
    <row r="334" spans="1:23">
      <c r="B334" s="67" t="s">
        <v>11</v>
      </c>
      <c r="C334" s="155" t="s">
        <v>172</v>
      </c>
      <c r="D334" s="70"/>
      <c r="E334" s="89"/>
      <c r="F334" s="89"/>
      <c r="G334" s="89"/>
      <c r="H334" s="89"/>
      <c r="I334" s="89"/>
      <c r="J334" s="89"/>
      <c r="K334" s="89"/>
      <c r="L334" s="89"/>
      <c r="M334" s="89"/>
      <c r="N334" s="89"/>
      <c r="O334" s="89"/>
      <c r="P334" s="90"/>
      <c r="T334" s="112" t="str">
        <f>IF(C329=4,1,"")</f>
        <v/>
      </c>
    </row>
    <row r="335" spans="1:23">
      <c r="C335" s="154"/>
    </row>
    <row r="336" spans="1:23" ht="15" customHeight="1">
      <c r="B336" s="61" t="s">
        <v>173</v>
      </c>
      <c r="C336" s="238" t="s">
        <v>514</v>
      </c>
      <c r="D336" s="238"/>
      <c r="E336" s="238"/>
      <c r="F336" s="238"/>
      <c r="G336" s="238"/>
      <c r="H336" s="238"/>
      <c r="I336" s="238"/>
      <c r="J336" s="238"/>
      <c r="K336" s="238"/>
      <c r="L336" s="238"/>
      <c r="M336" s="238"/>
      <c r="N336" s="238"/>
      <c r="O336" s="238"/>
      <c r="P336" s="238"/>
      <c r="Q336" s="238"/>
    </row>
    <row r="337" spans="2:22">
      <c r="B337" s="61"/>
      <c r="C337" s="238"/>
      <c r="D337" s="238"/>
      <c r="E337" s="238"/>
      <c r="F337" s="238"/>
      <c r="G337" s="238"/>
      <c r="H337" s="238"/>
      <c r="I337" s="238"/>
      <c r="J337" s="238"/>
      <c r="K337" s="238"/>
      <c r="L337" s="238"/>
      <c r="M337" s="238"/>
      <c r="N337" s="238"/>
      <c r="O337" s="238"/>
      <c r="P337" s="238"/>
      <c r="Q337" s="238"/>
    </row>
    <row r="338" spans="2:22">
      <c r="B338" s="65" t="s">
        <v>7</v>
      </c>
      <c r="C338" s="66"/>
      <c r="D338" s="66"/>
      <c r="E338" s="66"/>
      <c r="F338" s="66"/>
      <c r="G338" s="66"/>
      <c r="H338" s="66"/>
      <c r="I338" s="66"/>
      <c r="J338" s="66"/>
      <c r="K338" s="66"/>
      <c r="L338" s="66"/>
      <c r="M338" s="66"/>
      <c r="N338" s="66"/>
      <c r="O338" s="66"/>
      <c r="P338" s="66"/>
      <c r="Q338" s="66"/>
      <c r="S338" s="84" t="str">
        <f>IF(V338="NG","いずれか一つ以上選択してください/","")</f>
        <v/>
      </c>
      <c r="T338" s="118"/>
      <c r="U338" s="37"/>
      <c r="V338" s="34" t="str">
        <f>IF(AND(COUNTIF(B8:B9,"○")&gt;=1,OR(C329=2,C329=1),COUNTIF(B339:B349,"○")=0),"NG","OK")</f>
        <v>OK</v>
      </c>
    </row>
    <row r="339" spans="2:22" ht="15" customHeight="1">
      <c r="B339" s="4"/>
      <c r="C339" s="67" t="s">
        <v>8</v>
      </c>
      <c r="D339" s="167" t="s">
        <v>175</v>
      </c>
      <c r="E339" s="109"/>
      <c r="F339" s="109"/>
      <c r="G339" s="109"/>
      <c r="H339" s="109"/>
      <c r="I339" s="109"/>
      <c r="J339" s="89"/>
      <c r="K339" s="89"/>
      <c r="L339" s="89"/>
      <c r="M339" s="89"/>
      <c r="N339" s="89"/>
      <c r="O339" s="89"/>
      <c r="P339" s="90"/>
      <c r="Q339" s="66"/>
    </row>
    <row r="340" spans="2:22" ht="15" customHeight="1">
      <c r="B340" s="4"/>
      <c r="C340" s="67" t="s">
        <v>9</v>
      </c>
      <c r="D340" s="167" t="s">
        <v>176</v>
      </c>
      <c r="E340" s="109"/>
      <c r="F340" s="109"/>
      <c r="G340" s="109"/>
      <c r="H340" s="109"/>
      <c r="I340" s="109"/>
      <c r="J340" s="89"/>
      <c r="K340" s="89"/>
      <c r="L340" s="89"/>
      <c r="M340" s="89"/>
      <c r="N340" s="89"/>
      <c r="O340" s="89"/>
      <c r="P340" s="90"/>
      <c r="Q340" s="66"/>
    </row>
    <row r="341" spans="2:22" ht="15" customHeight="1">
      <c r="B341" s="4"/>
      <c r="C341" s="67" t="s">
        <v>10</v>
      </c>
      <c r="D341" s="167" t="s">
        <v>177</v>
      </c>
      <c r="E341" s="109"/>
      <c r="F341" s="109"/>
      <c r="G341" s="109"/>
      <c r="H341" s="109"/>
      <c r="I341" s="109"/>
      <c r="J341" s="89"/>
      <c r="K341" s="89"/>
      <c r="L341" s="89"/>
      <c r="M341" s="89"/>
      <c r="N341" s="89"/>
      <c r="O341" s="89"/>
      <c r="P341" s="90"/>
      <c r="Q341" s="66"/>
    </row>
    <row r="342" spans="2:22" ht="15" customHeight="1">
      <c r="B342" s="4"/>
      <c r="C342" s="67" t="s">
        <v>11</v>
      </c>
      <c r="D342" s="167" t="s">
        <v>178</v>
      </c>
      <c r="E342" s="109"/>
      <c r="F342" s="109"/>
      <c r="G342" s="109"/>
      <c r="H342" s="109"/>
      <c r="I342" s="109"/>
      <c r="J342" s="89"/>
      <c r="K342" s="89"/>
      <c r="L342" s="89"/>
      <c r="M342" s="89"/>
      <c r="N342" s="89"/>
      <c r="O342" s="89"/>
      <c r="P342" s="90"/>
      <c r="Q342" s="66"/>
    </row>
    <row r="343" spans="2:22" ht="15" customHeight="1">
      <c r="B343" s="4"/>
      <c r="C343" s="67" t="s">
        <v>12</v>
      </c>
      <c r="D343" s="167" t="s">
        <v>179</v>
      </c>
      <c r="E343" s="109"/>
      <c r="F343" s="109"/>
      <c r="G343" s="109"/>
      <c r="H343" s="109"/>
      <c r="I343" s="109"/>
      <c r="J343" s="89"/>
      <c r="K343" s="89"/>
      <c r="L343" s="89"/>
      <c r="M343" s="89"/>
      <c r="N343" s="89"/>
      <c r="O343" s="89"/>
      <c r="P343" s="90"/>
      <c r="Q343" s="66"/>
    </row>
    <row r="344" spans="2:22" ht="15" customHeight="1">
      <c r="B344" s="4"/>
      <c r="C344" s="67" t="s">
        <v>13</v>
      </c>
      <c r="D344" s="167" t="s">
        <v>180</v>
      </c>
      <c r="E344" s="109"/>
      <c r="F344" s="109"/>
      <c r="G344" s="109"/>
      <c r="H344" s="109"/>
      <c r="I344" s="109"/>
      <c r="J344" s="89"/>
      <c r="K344" s="89"/>
      <c r="L344" s="89"/>
      <c r="M344" s="89"/>
      <c r="N344" s="89"/>
      <c r="O344" s="89"/>
      <c r="P344" s="90"/>
      <c r="Q344" s="66"/>
    </row>
    <row r="345" spans="2:22" ht="15" customHeight="1">
      <c r="B345" s="4"/>
      <c r="C345" s="67" t="s">
        <v>17</v>
      </c>
      <c r="D345" s="167" t="s">
        <v>181</v>
      </c>
      <c r="E345" s="109"/>
      <c r="F345" s="109"/>
      <c r="G345" s="109"/>
      <c r="H345" s="109"/>
      <c r="I345" s="109"/>
      <c r="J345" s="89"/>
      <c r="K345" s="89"/>
      <c r="L345" s="89"/>
      <c r="M345" s="89"/>
      <c r="N345" s="89"/>
      <c r="O345" s="89"/>
      <c r="P345" s="90"/>
      <c r="Q345" s="66"/>
    </row>
    <row r="346" spans="2:22" ht="15" customHeight="1">
      <c r="B346" s="4"/>
      <c r="C346" s="67" t="s">
        <v>18</v>
      </c>
      <c r="D346" s="167" t="s">
        <v>182</v>
      </c>
      <c r="E346" s="109"/>
      <c r="F346" s="109"/>
      <c r="G346" s="109"/>
      <c r="H346" s="109"/>
      <c r="I346" s="109"/>
      <c r="J346" s="89"/>
      <c r="K346" s="89"/>
      <c r="L346" s="89"/>
      <c r="M346" s="89"/>
      <c r="N346" s="89"/>
      <c r="O346" s="89"/>
      <c r="P346" s="90"/>
      <c r="Q346" s="66"/>
    </row>
    <row r="347" spans="2:22">
      <c r="B347" s="4"/>
      <c r="C347" s="67" t="s">
        <v>19</v>
      </c>
      <c r="D347" s="167" t="s">
        <v>183</v>
      </c>
      <c r="E347" s="109"/>
      <c r="F347" s="109"/>
      <c r="G347" s="109"/>
      <c r="H347" s="109"/>
      <c r="I347" s="109"/>
      <c r="J347" s="89"/>
      <c r="K347" s="89"/>
      <c r="L347" s="89"/>
      <c r="M347" s="89"/>
      <c r="N347" s="89"/>
      <c r="O347" s="89"/>
      <c r="P347" s="90"/>
      <c r="Q347" s="66"/>
    </row>
    <row r="348" spans="2:22">
      <c r="B348" s="258"/>
      <c r="C348" s="110" t="s">
        <v>174</v>
      </c>
      <c r="D348" s="147" t="s">
        <v>21</v>
      </c>
      <c r="E348" s="109"/>
      <c r="F348" s="109"/>
      <c r="G348" s="109"/>
      <c r="H348" s="109"/>
      <c r="I348" s="109"/>
      <c r="J348" s="89"/>
      <c r="K348" s="89"/>
      <c r="L348" s="89"/>
      <c r="M348" s="89"/>
      <c r="N348" s="89"/>
      <c r="O348" s="89"/>
      <c r="P348" s="90"/>
      <c r="Q348" s="66"/>
    </row>
    <row r="349" spans="2:22">
      <c r="B349" s="259"/>
      <c r="C349" s="111"/>
      <c r="D349" s="241"/>
      <c r="E349" s="242"/>
      <c r="F349" s="242"/>
      <c r="G349" s="242"/>
      <c r="H349" s="242"/>
      <c r="I349" s="242"/>
      <c r="J349" s="242"/>
      <c r="K349" s="242"/>
      <c r="L349" s="242"/>
      <c r="M349" s="242"/>
      <c r="N349" s="242"/>
      <c r="O349" s="242"/>
      <c r="P349" s="243"/>
      <c r="Q349" s="66"/>
      <c r="S349" s="84" t="str">
        <f>IF(V349="NG","その他の具体的な内容を記入してください/","")</f>
        <v/>
      </c>
      <c r="T349" s="112">
        <f>IF(B348="",1,"")</f>
        <v>1</v>
      </c>
      <c r="V349" s="34" t="str">
        <f>IF(AND(COUNTIF(B8:B9,"○")&gt;=1,B348="○",D349=""),"NG","OK")</f>
        <v>OK</v>
      </c>
    </row>
    <row r="350" spans="2:22" ht="17.25">
      <c r="C350" s="176"/>
    </row>
    <row r="351" spans="2:22" ht="15" customHeight="1">
      <c r="B351" s="61" t="s">
        <v>184</v>
      </c>
      <c r="C351" s="238" t="s">
        <v>515</v>
      </c>
      <c r="D351" s="238"/>
      <c r="E351" s="238"/>
      <c r="F351" s="238"/>
      <c r="G351" s="238"/>
      <c r="H351" s="238"/>
      <c r="I351" s="238"/>
      <c r="J351" s="238"/>
      <c r="K351" s="238"/>
      <c r="L351" s="238"/>
      <c r="M351" s="238"/>
      <c r="N351" s="238"/>
      <c r="O351" s="238"/>
      <c r="P351" s="238"/>
      <c r="Q351" s="238"/>
    </row>
    <row r="352" spans="2:22">
      <c r="B352" s="61"/>
      <c r="C352" s="238"/>
      <c r="D352" s="238"/>
      <c r="E352" s="238"/>
      <c r="F352" s="238"/>
      <c r="G352" s="238"/>
      <c r="H352" s="238"/>
      <c r="I352" s="238"/>
      <c r="J352" s="238"/>
      <c r="K352" s="238"/>
      <c r="L352" s="238"/>
      <c r="M352" s="238"/>
      <c r="N352" s="238"/>
      <c r="O352" s="238"/>
      <c r="P352" s="238"/>
      <c r="Q352" s="238"/>
    </row>
    <row r="353" spans="2:22">
      <c r="B353" s="65" t="s">
        <v>7</v>
      </c>
      <c r="C353" s="66"/>
      <c r="D353" s="66"/>
      <c r="E353" s="66"/>
      <c r="F353" s="66"/>
      <c r="G353" s="66"/>
      <c r="H353" s="66"/>
      <c r="I353" s="66"/>
      <c r="J353" s="66"/>
      <c r="K353" s="66"/>
      <c r="L353" s="66"/>
      <c r="M353" s="66"/>
      <c r="N353" s="66"/>
      <c r="O353" s="66"/>
      <c r="P353" s="66"/>
      <c r="Q353" s="66"/>
      <c r="S353" s="84" t="str">
        <f>IF(V353="NG","いずれか一つ以上選択してください/","")</f>
        <v/>
      </c>
      <c r="T353" s="118"/>
      <c r="U353" s="37"/>
      <c r="V353" s="34" t="str">
        <f>IF(AND(COUNTIF(B8:B9,"○")&gt;=1,C329=3,COUNTIF(B354:B364,"○")=0),"NG","OK")</f>
        <v>OK</v>
      </c>
    </row>
    <row r="354" spans="2:22" ht="15" customHeight="1">
      <c r="B354" s="4"/>
      <c r="C354" s="67" t="s">
        <v>8</v>
      </c>
      <c r="D354" s="167" t="s">
        <v>185</v>
      </c>
      <c r="E354" s="109"/>
      <c r="F354" s="109"/>
      <c r="G354" s="109"/>
      <c r="H354" s="109"/>
      <c r="I354" s="109"/>
      <c r="J354" s="89"/>
      <c r="K354" s="89"/>
      <c r="L354" s="89"/>
      <c r="M354" s="89"/>
      <c r="N354" s="89"/>
      <c r="O354" s="89"/>
      <c r="P354" s="90"/>
      <c r="Q354" s="66"/>
    </row>
    <row r="355" spans="2:22" ht="15" customHeight="1">
      <c r="B355" s="4"/>
      <c r="C355" s="67" t="s">
        <v>9</v>
      </c>
      <c r="D355" s="167" t="s">
        <v>186</v>
      </c>
      <c r="E355" s="109"/>
      <c r="F355" s="109"/>
      <c r="G355" s="109"/>
      <c r="H355" s="109"/>
      <c r="I355" s="109"/>
      <c r="J355" s="89"/>
      <c r="K355" s="89"/>
      <c r="L355" s="89"/>
      <c r="M355" s="89"/>
      <c r="N355" s="89"/>
      <c r="O355" s="89"/>
      <c r="P355" s="90"/>
      <c r="Q355" s="66"/>
    </row>
    <row r="356" spans="2:22" ht="15" customHeight="1">
      <c r="B356" s="4"/>
      <c r="C356" s="67" t="s">
        <v>10</v>
      </c>
      <c r="D356" s="167" t="s">
        <v>187</v>
      </c>
      <c r="E356" s="109"/>
      <c r="F356" s="109"/>
      <c r="G356" s="109"/>
      <c r="H356" s="109"/>
      <c r="I356" s="109"/>
      <c r="J356" s="89"/>
      <c r="K356" s="89"/>
      <c r="L356" s="89"/>
      <c r="M356" s="89"/>
      <c r="N356" s="89"/>
      <c r="O356" s="89"/>
      <c r="P356" s="90"/>
      <c r="Q356" s="66"/>
    </row>
    <row r="357" spans="2:22" ht="15" customHeight="1">
      <c r="B357" s="4"/>
      <c r="C357" s="67" t="s">
        <v>11</v>
      </c>
      <c r="D357" s="167" t="s">
        <v>188</v>
      </c>
      <c r="E357" s="109"/>
      <c r="F357" s="109"/>
      <c r="G357" s="109"/>
      <c r="H357" s="109"/>
      <c r="I357" s="109"/>
      <c r="J357" s="89"/>
      <c r="K357" s="89"/>
      <c r="L357" s="89"/>
      <c r="M357" s="89"/>
      <c r="N357" s="89"/>
      <c r="O357" s="89"/>
      <c r="P357" s="90"/>
      <c r="Q357" s="66"/>
    </row>
    <row r="358" spans="2:22" ht="15" customHeight="1">
      <c r="B358" s="4"/>
      <c r="C358" s="67" t="s">
        <v>12</v>
      </c>
      <c r="D358" s="167" t="s">
        <v>189</v>
      </c>
      <c r="E358" s="109"/>
      <c r="F358" s="109"/>
      <c r="G358" s="109"/>
      <c r="H358" s="109"/>
      <c r="I358" s="109"/>
      <c r="J358" s="89"/>
      <c r="K358" s="89"/>
      <c r="L358" s="89"/>
      <c r="M358" s="89"/>
      <c r="N358" s="89"/>
      <c r="O358" s="89"/>
      <c r="P358" s="90"/>
      <c r="Q358" s="66"/>
    </row>
    <row r="359" spans="2:22" ht="15" customHeight="1">
      <c r="B359" s="4"/>
      <c r="C359" s="67" t="s">
        <v>13</v>
      </c>
      <c r="D359" s="167" t="s">
        <v>190</v>
      </c>
      <c r="E359" s="109"/>
      <c r="F359" s="109"/>
      <c r="G359" s="109"/>
      <c r="H359" s="109"/>
      <c r="I359" s="109"/>
      <c r="J359" s="89"/>
      <c r="K359" s="89"/>
      <c r="L359" s="89"/>
      <c r="M359" s="89"/>
      <c r="N359" s="89"/>
      <c r="O359" s="89"/>
      <c r="P359" s="90"/>
      <c r="Q359" s="66"/>
    </row>
    <row r="360" spans="2:22" ht="15" customHeight="1">
      <c r="B360" s="4"/>
      <c r="C360" s="67" t="s">
        <v>17</v>
      </c>
      <c r="D360" s="167" t="s">
        <v>191</v>
      </c>
      <c r="E360" s="109"/>
      <c r="F360" s="109"/>
      <c r="G360" s="109"/>
      <c r="H360" s="109"/>
      <c r="I360" s="109"/>
      <c r="J360" s="89"/>
      <c r="K360" s="89"/>
      <c r="L360" s="89"/>
      <c r="M360" s="89"/>
      <c r="N360" s="89"/>
      <c r="O360" s="89"/>
      <c r="P360" s="90"/>
      <c r="Q360" s="66"/>
    </row>
    <row r="361" spans="2:22" ht="15" customHeight="1">
      <c r="B361" s="4"/>
      <c r="C361" s="67" t="s">
        <v>18</v>
      </c>
      <c r="D361" s="167" t="s">
        <v>192</v>
      </c>
      <c r="E361" s="109"/>
      <c r="F361" s="109"/>
      <c r="G361" s="109"/>
      <c r="H361" s="109"/>
      <c r="I361" s="109"/>
      <c r="J361" s="89"/>
      <c r="K361" s="89"/>
      <c r="L361" s="89"/>
      <c r="M361" s="89"/>
      <c r="N361" s="89"/>
      <c r="O361" s="89"/>
      <c r="P361" s="90"/>
      <c r="Q361" s="66"/>
    </row>
    <row r="362" spans="2:22">
      <c r="B362" s="4"/>
      <c r="C362" s="67" t="s">
        <v>19</v>
      </c>
      <c r="D362" s="167" t="s">
        <v>193</v>
      </c>
      <c r="E362" s="109"/>
      <c r="F362" s="109"/>
      <c r="G362" s="109"/>
      <c r="H362" s="109"/>
      <c r="I362" s="109"/>
      <c r="J362" s="89"/>
      <c r="K362" s="89"/>
      <c r="L362" s="89"/>
      <c r="M362" s="89"/>
      <c r="N362" s="89"/>
      <c r="O362" s="89"/>
      <c r="P362" s="90"/>
      <c r="Q362" s="66"/>
    </row>
    <row r="363" spans="2:22">
      <c r="B363" s="258"/>
      <c r="C363" s="110" t="s">
        <v>174</v>
      </c>
      <c r="D363" s="147" t="s">
        <v>21</v>
      </c>
      <c r="E363" s="109"/>
      <c r="F363" s="109"/>
      <c r="G363" s="109"/>
      <c r="H363" s="109"/>
      <c r="I363" s="109"/>
      <c r="J363" s="89"/>
      <c r="K363" s="89"/>
      <c r="L363" s="89"/>
      <c r="M363" s="89"/>
      <c r="N363" s="89"/>
      <c r="O363" s="89"/>
      <c r="P363" s="90"/>
      <c r="Q363" s="66"/>
    </row>
    <row r="364" spans="2:22">
      <c r="B364" s="259"/>
      <c r="C364" s="111"/>
      <c r="D364" s="241"/>
      <c r="E364" s="242"/>
      <c r="F364" s="242"/>
      <c r="G364" s="242"/>
      <c r="H364" s="242"/>
      <c r="I364" s="242"/>
      <c r="J364" s="242"/>
      <c r="K364" s="242"/>
      <c r="L364" s="242"/>
      <c r="M364" s="242"/>
      <c r="N364" s="242"/>
      <c r="O364" s="242"/>
      <c r="P364" s="243"/>
      <c r="Q364" s="66"/>
      <c r="S364" s="84" t="str">
        <f>IF(V364="NG","その他の具体的な内容を記入してください/","")</f>
        <v/>
      </c>
      <c r="T364" s="112">
        <f>IF(B363="",1,"")</f>
        <v>1</v>
      </c>
      <c r="V364" s="34" t="str">
        <f>IF(AND(COUNTIF(B8:B9,"○")&gt;=1,B363="○",D364=""),"NG","OK")</f>
        <v>OK</v>
      </c>
    </row>
    <row r="365" spans="2:22" ht="17.25">
      <c r="C365" s="176"/>
    </row>
    <row r="366" spans="2:22" ht="15" customHeight="1">
      <c r="B366" s="61" t="s">
        <v>194</v>
      </c>
      <c r="C366" s="238" t="s">
        <v>516</v>
      </c>
      <c r="D366" s="238"/>
      <c r="E366" s="238"/>
      <c r="F366" s="238"/>
      <c r="G366" s="238"/>
      <c r="H366" s="238"/>
      <c r="I366" s="238"/>
      <c r="J366" s="238"/>
      <c r="K366" s="238"/>
      <c r="L366" s="238"/>
      <c r="M366" s="238"/>
      <c r="N366" s="238"/>
      <c r="O366" s="238"/>
      <c r="P366" s="238"/>
      <c r="Q366" s="238"/>
    </row>
    <row r="367" spans="2:22">
      <c r="B367" s="61"/>
      <c r="C367" s="238"/>
      <c r="D367" s="238"/>
      <c r="E367" s="238"/>
      <c r="F367" s="238"/>
      <c r="G367" s="238"/>
      <c r="H367" s="238"/>
      <c r="I367" s="238"/>
      <c r="J367" s="238"/>
      <c r="K367" s="238"/>
      <c r="L367" s="238"/>
      <c r="M367" s="238"/>
      <c r="N367" s="238"/>
      <c r="O367" s="238"/>
      <c r="P367" s="238"/>
      <c r="Q367" s="238"/>
    </row>
    <row r="368" spans="2:22">
      <c r="B368" s="65" t="s">
        <v>7</v>
      </c>
      <c r="C368" s="66"/>
      <c r="D368" s="66"/>
      <c r="E368" s="66"/>
      <c r="F368" s="66"/>
      <c r="G368" s="66"/>
      <c r="H368" s="66"/>
      <c r="I368" s="66"/>
      <c r="J368" s="66"/>
      <c r="K368" s="66"/>
      <c r="L368" s="66"/>
      <c r="M368" s="66"/>
      <c r="N368" s="66"/>
      <c r="O368" s="66"/>
      <c r="P368" s="66"/>
      <c r="Q368" s="66"/>
      <c r="S368" s="84" t="str">
        <f>IF(V368="NG","いずれか一つ以上選択してください/","")</f>
        <v/>
      </c>
      <c r="T368" s="118"/>
      <c r="U368" s="37"/>
      <c r="V368" s="34" t="str">
        <f>IF(AND(COUNTIF(B8:B9,"○")&gt;=1,C329=4,COUNTIF(B369:B380,"○")=0),"NG","OK")</f>
        <v>OK</v>
      </c>
    </row>
    <row r="369" spans="2:22" ht="15" customHeight="1">
      <c r="B369" s="4"/>
      <c r="C369" s="67" t="s">
        <v>8</v>
      </c>
      <c r="D369" s="167" t="s">
        <v>195</v>
      </c>
      <c r="E369" s="109"/>
      <c r="F369" s="109"/>
      <c r="G369" s="109"/>
      <c r="H369" s="109"/>
      <c r="I369" s="109"/>
      <c r="J369" s="89"/>
      <c r="K369" s="89"/>
      <c r="L369" s="89"/>
      <c r="M369" s="89"/>
      <c r="N369" s="89"/>
      <c r="O369" s="89"/>
      <c r="P369" s="90"/>
      <c r="Q369" s="66"/>
    </row>
    <row r="370" spans="2:22" ht="15" customHeight="1">
      <c r="B370" s="4"/>
      <c r="C370" s="67" t="s">
        <v>9</v>
      </c>
      <c r="D370" s="167" t="s">
        <v>196</v>
      </c>
      <c r="E370" s="109"/>
      <c r="F370" s="109"/>
      <c r="G370" s="109"/>
      <c r="H370" s="109"/>
      <c r="I370" s="109"/>
      <c r="J370" s="89"/>
      <c r="K370" s="89"/>
      <c r="L370" s="89"/>
      <c r="M370" s="89"/>
      <c r="N370" s="89"/>
      <c r="O370" s="89"/>
      <c r="P370" s="90"/>
      <c r="Q370" s="66"/>
    </row>
    <row r="371" spans="2:22" ht="15" customHeight="1">
      <c r="B371" s="4"/>
      <c r="C371" s="67" t="s">
        <v>10</v>
      </c>
      <c r="D371" s="167" t="s">
        <v>197</v>
      </c>
      <c r="E371" s="109"/>
      <c r="F371" s="109"/>
      <c r="G371" s="109"/>
      <c r="H371" s="109"/>
      <c r="I371" s="109"/>
      <c r="J371" s="89"/>
      <c r="K371" s="89"/>
      <c r="L371" s="89"/>
      <c r="M371" s="89"/>
      <c r="N371" s="89"/>
      <c r="O371" s="89"/>
      <c r="P371" s="90"/>
      <c r="Q371" s="66"/>
    </row>
    <row r="372" spans="2:22" ht="15" customHeight="1">
      <c r="B372" s="4"/>
      <c r="C372" s="67" t="s">
        <v>11</v>
      </c>
      <c r="D372" s="167" t="s">
        <v>198</v>
      </c>
      <c r="E372" s="109"/>
      <c r="F372" s="109"/>
      <c r="G372" s="109"/>
      <c r="H372" s="109"/>
      <c r="I372" s="109"/>
      <c r="J372" s="89"/>
      <c r="K372" s="89"/>
      <c r="L372" s="89"/>
      <c r="M372" s="89"/>
      <c r="N372" s="89"/>
      <c r="O372" s="89"/>
      <c r="P372" s="90"/>
      <c r="Q372" s="66"/>
    </row>
    <row r="373" spans="2:22" ht="15" customHeight="1">
      <c r="B373" s="4"/>
      <c r="C373" s="67" t="s">
        <v>12</v>
      </c>
      <c r="D373" s="167" t="s">
        <v>199</v>
      </c>
      <c r="E373" s="109"/>
      <c r="F373" s="109"/>
      <c r="G373" s="109"/>
      <c r="H373" s="109"/>
      <c r="I373" s="109"/>
      <c r="J373" s="89"/>
      <c r="K373" s="89"/>
      <c r="L373" s="89"/>
      <c r="M373" s="89"/>
      <c r="N373" s="89"/>
      <c r="O373" s="89"/>
      <c r="P373" s="90"/>
      <c r="Q373" s="66"/>
    </row>
    <row r="374" spans="2:22" ht="15" customHeight="1">
      <c r="B374" s="4"/>
      <c r="C374" s="67" t="s">
        <v>13</v>
      </c>
      <c r="D374" s="167" t="s">
        <v>200</v>
      </c>
      <c r="E374" s="109"/>
      <c r="F374" s="109"/>
      <c r="G374" s="109"/>
      <c r="H374" s="109"/>
      <c r="I374" s="109"/>
      <c r="J374" s="89"/>
      <c r="K374" s="89"/>
      <c r="L374" s="89"/>
      <c r="M374" s="89"/>
      <c r="N374" s="89"/>
      <c r="O374" s="89"/>
      <c r="P374" s="90"/>
      <c r="Q374" s="66"/>
    </row>
    <row r="375" spans="2:22" ht="15" customHeight="1">
      <c r="B375" s="4"/>
      <c r="C375" s="67" t="s">
        <v>17</v>
      </c>
      <c r="D375" s="167" t="s">
        <v>201</v>
      </c>
      <c r="E375" s="109"/>
      <c r="F375" s="109"/>
      <c r="G375" s="109"/>
      <c r="H375" s="109"/>
      <c r="I375" s="109"/>
      <c r="J375" s="89"/>
      <c r="K375" s="89"/>
      <c r="L375" s="89"/>
      <c r="M375" s="89"/>
      <c r="N375" s="89"/>
      <c r="O375" s="89"/>
      <c r="P375" s="90"/>
      <c r="Q375" s="66"/>
    </row>
    <row r="376" spans="2:22" ht="15" customHeight="1">
      <c r="B376" s="4"/>
      <c r="C376" s="67" t="s">
        <v>18</v>
      </c>
      <c r="D376" s="167" t="s">
        <v>202</v>
      </c>
      <c r="E376" s="109"/>
      <c r="F376" s="109"/>
      <c r="G376" s="109"/>
      <c r="H376" s="109"/>
      <c r="I376" s="109"/>
      <c r="J376" s="89"/>
      <c r="K376" s="89"/>
      <c r="L376" s="89"/>
      <c r="M376" s="89"/>
      <c r="N376" s="89"/>
      <c r="O376" s="89"/>
      <c r="P376" s="90"/>
      <c r="Q376" s="66"/>
    </row>
    <row r="377" spans="2:22" ht="15" customHeight="1">
      <c r="B377" s="4"/>
      <c r="C377" s="67" t="s">
        <v>19</v>
      </c>
      <c r="D377" s="167" t="s">
        <v>203</v>
      </c>
      <c r="E377" s="109"/>
      <c r="F377" s="109"/>
      <c r="G377" s="109"/>
      <c r="H377" s="109"/>
      <c r="I377" s="109"/>
      <c r="J377" s="89"/>
      <c r="K377" s="89"/>
      <c r="L377" s="89"/>
      <c r="M377" s="89"/>
      <c r="N377" s="89"/>
      <c r="O377" s="89"/>
      <c r="P377" s="90"/>
      <c r="Q377" s="66"/>
    </row>
    <row r="378" spans="2:22">
      <c r="B378" s="4"/>
      <c r="C378" s="67" t="s">
        <v>20</v>
      </c>
      <c r="D378" s="167" t="s">
        <v>204</v>
      </c>
      <c r="E378" s="109"/>
      <c r="F378" s="109"/>
      <c r="G378" s="109"/>
      <c r="H378" s="109"/>
      <c r="I378" s="109"/>
      <c r="J378" s="89"/>
      <c r="K378" s="89"/>
      <c r="L378" s="89"/>
      <c r="M378" s="89"/>
      <c r="N378" s="89"/>
      <c r="O378" s="89"/>
      <c r="P378" s="90"/>
      <c r="Q378" s="66"/>
    </row>
    <row r="379" spans="2:22">
      <c r="B379" s="258"/>
      <c r="C379" s="110" t="s">
        <v>33</v>
      </c>
      <c r="D379" s="147" t="s">
        <v>21</v>
      </c>
      <c r="E379" s="109"/>
      <c r="F379" s="109"/>
      <c r="G379" s="109"/>
      <c r="H379" s="109"/>
      <c r="I379" s="109"/>
      <c r="J379" s="89"/>
      <c r="K379" s="89"/>
      <c r="L379" s="89"/>
      <c r="M379" s="89"/>
      <c r="N379" s="89"/>
      <c r="O379" s="89"/>
      <c r="P379" s="90"/>
      <c r="Q379" s="66"/>
    </row>
    <row r="380" spans="2:22">
      <c r="B380" s="259"/>
      <c r="C380" s="111"/>
      <c r="D380" s="241"/>
      <c r="E380" s="242"/>
      <c r="F380" s="242"/>
      <c r="G380" s="242"/>
      <c r="H380" s="242"/>
      <c r="I380" s="242"/>
      <c r="J380" s="242"/>
      <c r="K380" s="242"/>
      <c r="L380" s="242"/>
      <c r="M380" s="242"/>
      <c r="N380" s="242"/>
      <c r="O380" s="242"/>
      <c r="P380" s="243"/>
      <c r="Q380" s="66"/>
      <c r="S380" s="84" t="str">
        <f>IF(V380="NG","その他の具体的な内容を記入してください/","")</f>
        <v/>
      </c>
      <c r="T380" s="112">
        <f>IF(B379="",1,"")</f>
        <v>1</v>
      </c>
      <c r="V380" s="34" t="str">
        <f>IF(AND(COUNTIF(B8:B9,"○")&gt;=1,B379="○",D380=""),"NG","OK")</f>
        <v>OK</v>
      </c>
    </row>
    <row r="381" spans="2:22" ht="17.25">
      <c r="C381" s="176"/>
    </row>
    <row r="382" spans="2:22" ht="15" customHeight="1">
      <c r="B382" s="61" t="s">
        <v>205</v>
      </c>
      <c r="C382" s="238" t="s">
        <v>750</v>
      </c>
      <c r="D382" s="238"/>
      <c r="E382" s="238"/>
      <c r="F382" s="238"/>
      <c r="G382" s="238"/>
      <c r="H382" s="238"/>
      <c r="I382" s="238"/>
      <c r="J382" s="238"/>
      <c r="K382" s="238"/>
      <c r="L382" s="238"/>
      <c r="M382" s="238"/>
      <c r="N382" s="238"/>
      <c r="O382" s="238"/>
      <c r="P382" s="238"/>
      <c r="Q382" s="238"/>
    </row>
    <row r="383" spans="2:22">
      <c r="B383" s="61"/>
      <c r="C383" s="238"/>
      <c r="D383" s="238"/>
      <c r="E383" s="238"/>
      <c r="F383" s="238"/>
      <c r="G383" s="238"/>
      <c r="H383" s="238"/>
      <c r="I383" s="238"/>
      <c r="J383" s="238"/>
      <c r="K383" s="238"/>
      <c r="L383" s="238"/>
      <c r="M383" s="238"/>
      <c r="N383" s="238"/>
      <c r="O383" s="238"/>
      <c r="P383" s="238"/>
      <c r="Q383" s="238"/>
    </row>
    <row r="384" spans="2:22">
      <c r="B384" s="65" t="s">
        <v>7</v>
      </c>
      <c r="C384" s="2"/>
      <c r="D384" s="66"/>
      <c r="E384" s="66"/>
      <c r="F384" s="66"/>
      <c r="G384" s="66"/>
      <c r="H384" s="66"/>
      <c r="I384" s="66"/>
      <c r="J384" s="66"/>
      <c r="K384" s="66"/>
      <c r="L384" s="66"/>
      <c r="M384" s="66"/>
      <c r="N384" s="66"/>
      <c r="O384" s="66"/>
      <c r="P384" s="66"/>
      <c r="S384" s="84" t="str">
        <f>IF(V384="NG","いずれか一つを選択してください/","")</f>
        <v/>
      </c>
      <c r="V384" s="34" t="str">
        <f>IF(AND(OR(B8="○",B9="○"),C384=""),"NG","OK")</f>
        <v>OK</v>
      </c>
    </row>
    <row r="385" spans="2:22">
      <c r="B385" s="67" t="s">
        <v>89</v>
      </c>
      <c r="C385" s="155" t="s">
        <v>513</v>
      </c>
      <c r="D385" s="70"/>
      <c r="E385" s="89"/>
      <c r="F385" s="89"/>
      <c r="G385" s="89"/>
      <c r="H385" s="89"/>
      <c r="I385" s="89"/>
      <c r="J385" s="89"/>
      <c r="K385" s="89"/>
      <c r="L385" s="89"/>
      <c r="M385" s="89"/>
      <c r="N385" s="89"/>
      <c r="O385" s="89"/>
      <c r="P385" s="90"/>
      <c r="T385" s="112" t="str">
        <f>IF(OR(C384=1,C384=2),1,"")</f>
        <v/>
      </c>
    </row>
    <row r="386" spans="2:22">
      <c r="B386" s="223" t="s">
        <v>105</v>
      </c>
      <c r="C386" s="73" t="s">
        <v>518</v>
      </c>
      <c r="D386" s="124"/>
      <c r="E386" s="160"/>
      <c r="F386" s="160"/>
      <c r="G386" s="160"/>
      <c r="H386" s="160"/>
      <c r="I386" s="160"/>
      <c r="J386" s="160"/>
      <c r="K386" s="160"/>
      <c r="L386" s="160"/>
      <c r="M386" s="160"/>
      <c r="N386" s="160"/>
      <c r="O386" s="160"/>
      <c r="P386" s="165"/>
      <c r="T386" s="112"/>
    </row>
    <row r="387" spans="2:22">
      <c r="B387" s="224"/>
      <c r="C387" s="142"/>
      <c r="D387" s="174" t="s">
        <v>471</v>
      </c>
      <c r="E387" s="244"/>
      <c r="F387" s="246"/>
      <c r="G387" s="147" t="s">
        <v>511</v>
      </c>
      <c r="H387" s="162"/>
      <c r="I387" s="244"/>
      <c r="J387" s="246"/>
      <c r="K387" s="147" t="s">
        <v>512</v>
      </c>
      <c r="L387" s="175"/>
      <c r="M387" s="162"/>
      <c r="N387" s="162"/>
      <c r="O387" s="162"/>
      <c r="P387" s="163"/>
      <c r="T387" s="112">
        <f>IF(C384=2,"",1)</f>
        <v>1</v>
      </c>
    </row>
    <row r="388" spans="2:22">
      <c r="B388" s="67" t="s">
        <v>26</v>
      </c>
      <c r="C388" s="155" t="s">
        <v>434</v>
      </c>
      <c r="D388" s="70"/>
      <c r="E388" s="89"/>
      <c r="F388" s="89"/>
      <c r="G388" s="89"/>
      <c r="H388" s="89"/>
      <c r="I388" s="89"/>
      <c r="J388" s="89"/>
      <c r="K388" s="89"/>
      <c r="L388" s="89"/>
      <c r="M388" s="89"/>
      <c r="N388" s="89"/>
      <c r="O388" s="89"/>
      <c r="P388" s="90"/>
      <c r="T388" s="112" t="str">
        <f>IF(C384=3,1,"")</f>
        <v/>
      </c>
    </row>
    <row r="389" spans="2:22">
      <c r="B389" s="67" t="s">
        <v>32</v>
      </c>
      <c r="C389" s="155" t="s">
        <v>435</v>
      </c>
      <c r="D389" s="70"/>
      <c r="E389" s="89"/>
      <c r="F389" s="89"/>
      <c r="G389" s="89"/>
      <c r="H389" s="89"/>
      <c r="I389" s="89"/>
      <c r="J389" s="89"/>
      <c r="K389" s="89"/>
      <c r="L389" s="89"/>
      <c r="M389" s="89"/>
      <c r="N389" s="89"/>
      <c r="O389" s="89"/>
      <c r="P389" s="90"/>
      <c r="T389" s="112" t="str">
        <f>IF(C384=4,1,"")</f>
        <v/>
      </c>
    </row>
    <row r="390" spans="2:22"/>
    <row r="391" spans="2:22" ht="15" customHeight="1">
      <c r="B391" s="61" t="s">
        <v>410</v>
      </c>
      <c r="C391" s="238" t="s">
        <v>522</v>
      </c>
      <c r="D391" s="238"/>
      <c r="E391" s="238"/>
      <c r="F391" s="238"/>
      <c r="G391" s="238"/>
      <c r="H391" s="238"/>
      <c r="I391" s="238"/>
      <c r="J391" s="238"/>
      <c r="K391" s="238"/>
      <c r="L391" s="238"/>
      <c r="M391" s="238"/>
      <c r="N391" s="238"/>
      <c r="O391" s="238"/>
      <c r="P391" s="238"/>
      <c r="Q391" s="238"/>
    </row>
    <row r="392" spans="2:22" ht="15" customHeight="1">
      <c r="B392" s="61"/>
      <c r="C392" s="238"/>
      <c r="D392" s="238"/>
      <c r="E392" s="238"/>
      <c r="F392" s="238"/>
      <c r="G392" s="238"/>
      <c r="H392" s="238"/>
      <c r="I392" s="238"/>
      <c r="J392" s="238"/>
      <c r="K392" s="238"/>
      <c r="L392" s="238"/>
      <c r="M392" s="238"/>
      <c r="N392" s="238"/>
      <c r="O392" s="238"/>
      <c r="P392" s="238"/>
      <c r="Q392" s="238"/>
    </row>
    <row r="393" spans="2:22">
      <c r="B393" s="61"/>
      <c r="C393" s="238"/>
      <c r="D393" s="238"/>
      <c r="E393" s="238"/>
      <c r="F393" s="238"/>
      <c r="G393" s="238"/>
      <c r="H393" s="238"/>
      <c r="I393" s="238"/>
      <c r="J393" s="238"/>
      <c r="K393" s="238"/>
      <c r="L393" s="238"/>
      <c r="M393" s="238"/>
      <c r="N393" s="238"/>
      <c r="O393" s="238"/>
      <c r="P393" s="238"/>
      <c r="Q393" s="238"/>
    </row>
    <row r="394" spans="2:22">
      <c r="B394" s="65" t="s">
        <v>7</v>
      </c>
      <c r="C394" s="66"/>
      <c r="D394" s="66"/>
      <c r="E394" s="66"/>
      <c r="F394" s="66"/>
      <c r="G394" s="66"/>
      <c r="H394" s="66"/>
      <c r="I394" s="66"/>
      <c r="J394" s="66"/>
      <c r="K394" s="66"/>
      <c r="L394" s="66"/>
      <c r="M394" s="66"/>
      <c r="N394" s="66"/>
      <c r="O394" s="66"/>
      <c r="P394" s="66"/>
      <c r="Q394" s="66"/>
      <c r="S394" s="84" t="str">
        <f>IF(V394="NG","いずれか一つ以上選択してください/","")</f>
        <v/>
      </c>
      <c r="T394" s="118"/>
      <c r="U394" s="37"/>
      <c r="V394" s="34" t="str">
        <f>IF(AND(COUNTIF(B8:B9,"○")&gt;=1,OR(C384=1,C384=2),COUNTIF(B395:B399,"○")=0),"NG","OK")</f>
        <v>OK</v>
      </c>
    </row>
    <row r="395" spans="2:22" ht="15" customHeight="1">
      <c r="B395" s="4"/>
      <c r="C395" s="67" t="s">
        <v>8</v>
      </c>
      <c r="D395" s="167" t="s">
        <v>436</v>
      </c>
      <c r="E395" s="109"/>
      <c r="F395" s="109"/>
      <c r="G395" s="109"/>
      <c r="H395" s="109"/>
      <c r="I395" s="109"/>
      <c r="J395" s="89"/>
      <c r="K395" s="89"/>
      <c r="L395" s="89"/>
      <c r="M395" s="89"/>
      <c r="N395" s="89"/>
      <c r="O395" s="89"/>
      <c r="P395" s="90"/>
      <c r="Q395" s="66"/>
    </row>
    <row r="396" spans="2:22" ht="15" customHeight="1">
      <c r="B396" s="4"/>
      <c r="C396" s="67" t="s">
        <v>9</v>
      </c>
      <c r="D396" s="167" t="s">
        <v>438</v>
      </c>
      <c r="E396" s="109"/>
      <c r="F396" s="109"/>
      <c r="G396" s="109"/>
      <c r="H396" s="109"/>
      <c r="I396" s="109"/>
      <c r="J396" s="89"/>
      <c r="K396" s="89"/>
      <c r="L396" s="89"/>
      <c r="M396" s="89"/>
      <c r="N396" s="89"/>
      <c r="O396" s="89"/>
      <c r="P396" s="90"/>
      <c r="Q396" s="66"/>
    </row>
    <row r="397" spans="2:22" ht="15" customHeight="1">
      <c r="B397" s="4"/>
      <c r="C397" s="67" t="s">
        <v>10</v>
      </c>
      <c r="D397" s="167" t="s">
        <v>585</v>
      </c>
      <c r="E397" s="109"/>
      <c r="F397" s="109"/>
      <c r="G397" s="109"/>
      <c r="H397" s="109"/>
      <c r="I397" s="109"/>
      <c r="J397" s="89"/>
      <c r="K397" s="89"/>
      <c r="L397" s="89"/>
      <c r="M397" s="89"/>
      <c r="N397" s="89"/>
      <c r="O397" s="89"/>
      <c r="P397" s="90"/>
      <c r="Q397" s="66"/>
    </row>
    <row r="398" spans="2:22">
      <c r="B398" s="258"/>
      <c r="C398" s="110" t="s">
        <v>32</v>
      </c>
      <c r="D398" s="147" t="s">
        <v>21</v>
      </c>
      <c r="E398" s="109"/>
      <c r="F398" s="109"/>
      <c r="G398" s="109"/>
      <c r="H398" s="109"/>
      <c r="I398" s="109"/>
      <c r="J398" s="89"/>
      <c r="K398" s="89"/>
      <c r="L398" s="89"/>
      <c r="M398" s="89"/>
      <c r="N398" s="89"/>
      <c r="O398" s="89"/>
      <c r="P398" s="90"/>
      <c r="Q398" s="66"/>
    </row>
    <row r="399" spans="2:22">
      <c r="B399" s="259"/>
      <c r="C399" s="111"/>
      <c r="D399" s="241"/>
      <c r="E399" s="242"/>
      <c r="F399" s="242"/>
      <c r="G399" s="242"/>
      <c r="H399" s="242"/>
      <c r="I399" s="242"/>
      <c r="J399" s="242"/>
      <c r="K399" s="242"/>
      <c r="L399" s="242"/>
      <c r="M399" s="242"/>
      <c r="N399" s="242"/>
      <c r="O399" s="242"/>
      <c r="P399" s="243"/>
      <c r="Q399" s="66"/>
      <c r="S399" s="84" t="str">
        <f>IF(V399="NG","その他の具体的な内容を記入してください/","")</f>
        <v/>
      </c>
      <c r="T399" s="112">
        <f>IF(B398="",1,"")</f>
        <v>1</v>
      </c>
      <c r="V399" s="34" t="str">
        <f>IF(AND(COUNTIF(B8:B9,"○")&gt;=1,OR(C384=1,C384=2),B398="○",D399=""),"NG","OK")</f>
        <v>OK</v>
      </c>
    </row>
    <row r="400" spans="2:22"/>
    <row r="401" spans="2:22">
      <c r="B401" s="61" t="s">
        <v>411</v>
      </c>
      <c r="C401" s="238" t="s">
        <v>524</v>
      </c>
      <c r="D401" s="238"/>
      <c r="E401" s="238"/>
      <c r="F401" s="238"/>
      <c r="G401" s="238"/>
      <c r="H401" s="238"/>
      <c r="I401" s="238"/>
      <c r="J401" s="238"/>
      <c r="K401" s="238"/>
      <c r="L401" s="238"/>
      <c r="M401" s="238"/>
      <c r="N401" s="238"/>
      <c r="O401" s="238"/>
      <c r="P401" s="238"/>
      <c r="Q401" s="238"/>
    </row>
    <row r="402" spans="2:22">
      <c r="C402" s="238"/>
      <c r="D402" s="238"/>
      <c r="E402" s="238"/>
      <c r="F402" s="238"/>
      <c r="G402" s="238"/>
      <c r="H402" s="238"/>
      <c r="I402" s="238"/>
      <c r="J402" s="238"/>
      <c r="K402" s="238"/>
      <c r="L402" s="238"/>
      <c r="M402" s="238"/>
      <c r="N402" s="238"/>
      <c r="O402" s="238"/>
      <c r="P402" s="238"/>
      <c r="Q402" s="238"/>
    </row>
    <row r="403" spans="2:22">
      <c r="B403" s="65" t="s">
        <v>7</v>
      </c>
      <c r="C403" s="66"/>
      <c r="D403" s="66"/>
      <c r="E403" s="66"/>
      <c r="F403" s="66"/>
      <c r="G403" s="66"/>
      <c r="H403" s="66"/>
      <c r="I403" s="66"/>
      <c r="J403" s="66"/>
      <c r="K403" s="66"/>
      <c r="L403" s="66"/>
      <c r="M403" s="66"/>
      <c r="N403" s="66"/>
      <c r="O403" s="66"/>
      <c r="P403" s="66"/>
      <c r="S403" s="84" t="str">
        <f>IF(V403="NG","いずれか一つ以上選択してください/","")</f>
        <v/>
      </c>
      <c r="T403" s="118"/>
      <c r="U403" s="37"/>
      <c r="V403" s="34" t="str">
        <f>IF(AND(COUNTIF(B8:B9,"○")&gt;=1,C384=3,COUNTIF(B404:B413,"○")=0),"NG","OK")</f>
        <v>OK</v>
      </c>
    </row>
    <row r="404" spans="2:22">
      <c r="B404" s="4"/>
      <c r="C404" s="67" t="s">
        <v>8</v>
      </c>
      <c r="D404" s="167" t="s">
        <v>440</v>
      </c>
      <c r="E404" s="109"/>
      <c r="F404" s="109"/>
      <c r="G404" s="109"/>
      <c r="H404" s="109"/>
      <c r="I404" s="109"/>
      <c r="J404" s="89"/>
      <c r="K404" s="89"/>
      <c r="L404" s="89"/>
      <c r="M404" s="89"/>
      <c r="N404" s="89"/>
      <c r="O404" s="89"/>
      <c r="P404" s="90"/>
    </row>
    <row r="405" spans="2:22">
      <c r="B405" s="4"/>
      <c r="C405" s="67" t="s">
        <v>9</v>
      </c>
      <c r="D405" s="167" t="s">
        <v>441</v>
      </c>
      <c r="E405" s="109"/>
      <c r="F405" s="109"/>
      <c r="G405" s="109"/>
      <c r="H405" s="109"/>
      <c r="I405" s="109"/>
      <c r="J405" s="89"/>
      <c r="K405" s="89"/>
      <c r="L405" s="89"/>
      <c r="M405" s="89"/>
      <c r="N405" s="89"/>
      <c r="O405" s="89"/>
      <c r="P405" s="90"/>
    </row>
    <row r="406" spans="2:22">
      <c r="B406" s="4"/>
      <c r="C406" s="67" t="s">
        <v>10</v>
      </c>
      <c r="D406" s="167" t="s">
        <v>442</v>
      </c>
      <c r="E406" s="109"/>
      <c r="F406" s="109"/>
      <c r="G406" s="109"/>
      <c r="H406" s="109"/>
      <c r="I406" s="109"/>
      <c r="J406" s="89"/>
      <c r="K406" s="89"/>
      <c r="L406" s="89"/>
      <c r="M406" s="89"/>
      <c r="N406" s="89"/>
      <c r="O406" s="89"/>
      <c r="P406" s="90"/>
    </row>
    <row r="407" spans="2:22">
      <c r="B407" s="4"/>
      <c r="C407" s="67" t="s">
        <v>11</v>
      </c>
      <c r="D407" s="167" t="s">
        <v>443</v>
      </c>
      <c r="E407" s="109"/>
      <c r="F407" s="109"/>
      <c r="G407" s="109"/>
      <c r="H407" s="109"/>
      <c r="I407" s="109"/>
      <c r="J407" s="89"/>
      <c r="K407" s="89"/>
      <c r="L407" s="89"/>
      <c r="M407" s="89"/>
      <c r="N407" s="89"/>
      <c r="O407" s="89"/>
      <c r="P407" s="90"/>
    </row>
    <row r="408" spans="2:22">
      <c r="B408" s="8"/>
      <c r="C408" s="67" t="s">
        <v>12</v>
      </c>
      <c r="D408" s="147" t="s">
        <v>444</v>
      </c>
      <c r="E408" s="109"/>
      <c r="F408" s="109"/>
      <c r="G408" s="109"/>
      <c r="H408" s="109"/>
      <c r="I408" s="109"/>
      <c r="J408" s="89"/>
      <c r="K408" s="89"/>
      <c r="L408" s="89"/>
      <c r="M408" s="89"/>
      <c r="N408" s="89"/>
      <c r="O408" s="89"/>
      <c r="P408" s="90"/>
    </row>
    <row r="409" spans="2:22">
      <c r="B409" s="8"/>
      <c r="C409" s="67" t="s">
        <v>13</v>
      </c>
      <c r="D409" s="147" t="s">
        <v>526</v>
      </c>
      <c r="E409" s="109"/>
      <c r="F409" s="109"/>
      <c r="G409" s="109"/>
      <c r="H409" s="109"/>
      <c r="I409" s="109"/>
      <c r="J409" s="89"/>
      <c r="K409" s="89"/>
      <c r="L409" s="89"/>
      <c r="M409" s="89"/>
      <c r="N409" s="89"/>
      <c r="O409" s="89"/>
      <c r="P409" s="90"/>
    </row>
    <row r="410" spans="2:22">
      <c r="B410" s="8"/>
      <c r="C410" s="67" t="s">
        <v>17</v>
      </c>
      <c r="D410" s="147" t="s">
        <v>529</v>
      </c>
      <c r="E410" s="109"/>
      <c r="F410" s="109"/>
      <c r="G410" s="109"/>
      <c r="H410" s="109"/>
      <c r="I410" s="109"/>
      <c r="J410" s="89"/>
      <c r="K410" s="89"/>
      <c r="L410" s="89"/>
      <c r="M410" s="89"/>
      <c r="N410" s="89"/>
      <c r="O410" s="89"/>
      <c r="P410" s="90"/>
    </row>
    <row r="411" spans="2:22">
      <c r="B411" s="8"/>
      <c r="C411" s="67" t="s">
        <v>18</v>
      </c>
      <c r="D411" s="147" t="s">
        <v>530</v>
      </c>
      <c r="E411" s="109"/>
      <c r="F411" s="109"/>
      <c r="G411" s="109"/>
      <c r="H411" s="109"/>
      <c r="I411" s="109"/>
      <c r="J411" s="89"/>
      <c r="K411" s="89"/>
      <c r="L411" s="89"/>
      <c r="M411" s="89"/>
      <c r="N411" s="89"/>
      <c r="O411" s="89"/>
      <c r="P411" s="90"/>
    </row>
    <row r="412" spans="2:22">
      <c r="B412" s="258"/>
      <c r="C412" s="110" t="s">
        <v>213</v>
      </c>
      <c r="D412" s="147" t="s">
        <v>21</v>
      </c>
      <c r="E412" s="109"/>
      <c r="F412" s="109"/>
      <c r="G412" s="109"/>
      <c r="H412" s="109"/>
      <c r="I412" s="109"/>
      <c r="J412" s="89"/>
      <c r="K412" s="89"/>
      <c r="L412" s="89"/>
      <c r="M412" s="89"/>
      <c r="N412" s="89"/>
      <c r="O412" s="89"/>
      <c r="P412" s="90"/>
    </row>
    <row r="413" spans="2:22">
      <c r="B413" s="259"/>
      <c r="C413" s="111"/>
      <c r="D413" s="241"/>
      <c r="E413" s="242"/>
      <c r="F413" s="242"/>
      <c r="G413" s="242"/>
      <c r="H413" s="242"/>
      <c r="I413" s="242"/>
      <c r="J413" s="242"/>
      <c r="K413" s="242"/>
      <c r="L413" s="242"/>
      <c r="M413" s="242"/>
      <c r="N413" s="242"/>
      <c r="O413" s="242"/>
      <c r="P413" s="243"/>
      <c r="S413" s="84" t="str">
        <f>IF(V413="NG","その他の具体的な内容を記入してください/","")</f>
        <v/>
      </c>
      <c r="T413" s="112">
        <f>IF(B412="",1,"")</f>
        <v>1</v>
      </c>
      <c r="V413" s="34" t="str">
        <f>IF(AND(COUNTIF(B8:B9,"○")&gt;=1,C384=3,B412="○",D413=""),"NG","OK")</f>
        <v>OK</v>
      </c>
    </row>
    <row r="414" spans="2:22"/>
    <row r="415" spans="2:22">
      <c r="B415" s="61" t="s">
        <v>412</v>
      </c>
      <c r="C415" s="238" t="s">
        <v>525</v>
      </c>
      <c r="D415" s="238"/>
      <c r="E415" s="238"/>
      <c r="F415" s="238"/>
      <c r="G415" s="238"/>
      <c r="H415" s="238"/>
      <c r="I415" s="238"/>
      <c r="J415" s="238"/>
      <c r="K415" s="238"/>
      <c r="L415" s="238"/>
      <c r="M415" s="238"/>
      <c r="N415" s="238"/>
      <c r="O415" s="238"/>
      <c r="P415" s="238"/>
      <c r="Q415" s="238"/>
    </row>
    <row r="416" spans="2:22">
      <c r="C416" s="238"/>
      <c r="D416" s="238"/>
      <c r="E416" s="238"/>
      <c r="F416" s="238"/>
      <c r="G416" s="238"/>
      <c r="H416" s="238"/>
      <c r="I416" s="238"/>
      <c r="J416" s="238"/>
      <c r="K416" s="238"/>
      <c r="L416" s="238"/>
      <c r="M416" s="238"/>
      <c r="N416" s="238"/>
      <c r="O416" s="238"/>
      <c r="P416" s="238"/>
      <c r="Q416" s="238"/>
    </row>
    <row r="417" spans="2:22">
      <c r="B417" s="65" t="s">
        <v>7</v>
      </c>
      <c r="C417" s="66"/>
      <c r="D417" s="66"/>
      <c r="E417" s="66"/>
      <c r="F417" s="66"/>
      <c r="G417" s="66"/>
      <c r="H417" s="66"/>
      <c r="I417" s="66"/>
      <c r="J417" s="66"/>
      <c r="K417" s="66"/>
      <c r="L417" s="66"/>
      <c r="M417" s="66"/>
      <c r="N417" s="66"/>
      <c r="O417" s="66"/>
      <c r="P417" s="66"/>
      <c r="S417" s="84" t="str">
        <f>IF(V417="NG","いずれか一つ以上選択してください/","")</f>
        <v/>
      </c>
      <c r="T417" s="118"/>
      <c r="U417" s="37"/>
      <c r="V417" s="34" t="str">
        <f>IF(AND(COUNTIF(B8:B9,"○")&gt;=1,C384=4,COUNTIF(B418:B429,"○")=0),"NG","OK")</f>
        <v>OK</v>
      </c>
    </row>
    <row r="418" spans="2:22">
      <c r="B418" s="4"/>
      <c r="C418" s="67" t="s">
        <v>8</v>
      </c>
      <c r="D418" s="167" t="s">
        <v>445</v>
      </c>
      <c r="E418" s="109"/>
      <c r="F418" s="109"/>
      <c r="G418" s="109"/>
      <c r="H418" s="109"/>
      <c r="I418" s="109"/>
      <c r="J418" s="89"/>
      <c r="K418" s="89"/>
      <c r="L418" s="89"/>
      <c r="M418" s="89"/>
      <c r="N418" s="89"/>
      <c r="O418" s="89"/>
      <c r="P418" s="90"/>
    </row>
    <row r="419" spans="2:22">
      <c r="B419" s="4"/>
      <c r="C419" s="67" t="s">
        <v>9</v>
      </c>
      <c r="D419" s="167" t="s">
        <v>446</v>
      </c>
      <c r="E419" s="109"/>
      <c r="F419" s="109"/>
      <c r="G419" s="109"/>
      <c r="H419" s="109"/>
      <c r="I419" s="109"/>
      <c r="J419" s="89"/>
      <c r="K419" s="89"/>
      <c r="L419" s="89"/>
      <c r="M419" s="89"/>
      <c r="N419" s="89"/>
      <c r="O419" s="89"/>
      <c r="P419" s="90"/>
    </row>
    <row r="420" spans="2:22">
      <c r="B420" s="4"/>
      <c r="C420" s="67" t="s">
        <v>10</v>
      </c>
      <c r="D420" s="167" t="s">
        <v>447</v>
      </c>
      <c r="E420" s="109"/>
      <c r="F420" s="109"/>
      <c r="G420" s="109"/>
      <c r="H420" s="109"/>
      <c r="I420" s="109"/>
      <c r="J420" s="89"/>
      <c r="K420" s="89"/>
      <c r="L420" s="89"/>
      <c r="M420" s="89"/>
      <c r="N420" s="89"/>
      <c r="O420" s="89"/>
      <c r="P420" s="90"/>
    </row>
    <row r="421" spans="2:22">
      <c r="B421" s="4"/>
      <c r="C421" s="67" t="s">
        <v>11</v>
      </c>
      <c r="D421" s="167" t="s">
        <v>448</v>
      </c>
      <c r="E421" s="109"/>
      <c r="F421" s="109"/>
      <c r="G421" s="109"/>
      <c r="H421" s="109"/>
      <c r="I421" s="109"/>
      <c r="J421" s="89"/>
      <c r="K421" s="89"/>
      <c r="L421" s="89"/>
      <c r="M421" s="89"/>
      <c r="N421" s="89"/>
      <c r="O421" s="89"/>
      <c r="P421" s="90"/>
    </row>
    <row r="422" spans="2:22">
      <c r="B422" s="8"/>
      <c r="C422" s="67" t="s">
        <v>12</v>
      </c>
      <c r="D422" s="147" t="s">
        <v>449</v>
      </c>
      <c r="E422" s="109"/>
      <c r="F422" s="109"/>
      <c r="G422" s="109"/>
      <c r="H422" s="109"/>
      <c r="I422" s="109"/>
      <c r="J422" s="89"/>
      <c r="K422" s="89"/>
      <c r="L422" s="89"/>
      <c r="M422" s="89"/>
      <c r="N422" s="89"/>
      <c r="O422" s="89"/>
      <c r="P422" s="90"/>
    </row>
    <row r="423" spans="2:22">
      <c r="B423" s="8"/>
      <c r="C423" s="67" t="s">
        <v>13</v>
      </c>
      <c r="D423" s="147" t="s">
        <v>450</v>
      </c>
      <c r="E423" s="109"/>
      <c r="F423" s="109"/>
      <c r="G423" s="109"/>
      <c r="H423" s="109"/>
      <c r="I423" s="109"/>
      <c r="J423" s="89"/>
      <c r="K423" s="89"/>
      <c r="L423" s="89"/>
      <c r="M423" s="89"/>
      <c r="N423" s="89"/>
      <c r="O423" s="89"/>
      <c r="P423" s="90"/>
    </row>
    <row r="424" spans="2:22">
      <c r="B424" s="8"/>
      <c r="C424" s="67" t="s">
        <v>17</v>
      </c>
      <c r="D424" s="147" t="s">
        <v>528</v>
      </c>
      <c r="E424" s="109"/>
      <c r="F424" s="109"/>
      <c r="G424" s="109"/>
      <c r="H424" s="109"/>
      <c r="I424" s="109"/>
      <c r="J424" s="89"/>
      <c r="K424" s="89"/>
      <c r="L424" s="89"/>
      <c r="M424" s="89"/>
      <c r="N424" s="89"/>
      <c r="O424" s="89"/>
      <c r="P424" s="90"/>
    </row>
    <row r="425" spans="2:22">
      <c r="B425" s="8"/>
      <c r="C425" s="67" t="s">
        <v>18</v>
      </c>
      <c r="D425" s="147" t="s">
        <v>527</v>
      </c>
      <c r="E425" s="109"/>
      <c r="F425" s="109"/>
      <c r="G425" s="109"/>
      <c r="H425" s="109"/>
      <c r="I425" s="109"/>
      <c r="J425" s="89"/>
      <c r="K425" s="89"/>
      <c r="L425" s="89"/>
      <c r="M425" s="89"/>
      <c r="N425" s="89"/>
      <c r="O425" s="89"/>
      <c r="P425" s="90"/>
    </row>
    <row r="426" spans="2:22">
      <c r="B426" s="8"/>
      <c r="C426" s="67" t="s">
        <v>19</v>
      </c>
      <c r="D426" s="147" t="s">
        <v>529</v>
      </c>
      <c r="E426" s="109"/>
      <c r="F426" s="109"/>
      <c r="G426" s="109"/>
      <c r="H426" s="109"/>
      <c r="I426" s="109"/>
      <c r="J426" s="89"/>
      <c r="K426" s="89"/>
      <c r="L426" s="89"/>
      <c r="M426" s="89"/>
      <c r="N426" s="89"/>
      <c r="O426" s="89"/>
      <c r="P426" s="90"/>
    </row>
    <row r="427" spans="2:22">
      <c r="B427" s="8"/>
      <c r="C427" s="67" t="s">
        <v>20</v>
      </c>
      <c r="D427" s="147" t="s">
        <v>530</v>
      </c>
      <c r="E427" s="109"/>
      <c r="F427" s="109"/>
      <c r="G427" s="109"/>
      <c r="H427" s="109"/>
      <c r="I427" s="109"/>
      <c r="J427" s="89"/>
      <c r="K427" s="89"/>
      <c r="L427" s="89"/>
      <c r="M427" s="89"/>
      <c r="N427" s="89"/>
      <c r="O427" s="89"/>
      <c r="P427" s="90"/>
    </row>
    <row r="428" spans="2:22">
      <c r="B428" s="258"/>
      <c r="C428" s="110" t="s">
        <v>33</v>
      </c>
      <c r="D428" s="147" t="s">
        <v>21</v>
      </c>
      <c r="E428" s="109"/>
      <c r="F428" s="109"/>
      <c r="G428" s="109"/>
      <c r="H428" s="109"/>
      <c r="I428" s="109"/>
      <c r="J428" s="89"/>
      <c r="K428" s="89"/>
      <c r="L428" s="89"/>
      <c r="M428" s="89"/>
      <c r="N428" s="89"/>
      <c r="O428" s="89"/>
      <c r="P428" s="90"/>
    </row>
    <row r="429" spans="2:22">
      <c r="B429" s="259"/>
      <c r="C429" s="111"/>
      <c r="D429" s="241"/>
      <c r="E429" s="242"/>
      <c r="F429" s="242"/>
      <c r="G429" s="242"/>
      <c r="H429" s="242"/>
      <c r="I429" s="242"/>
      <c r="J429" s="242"/>
      <c r="K429" s="242"/>
      <c r="L429" s="242"/>
      <c r="M429" s="242"/>
      <c r="N429" s="242"/>
      <c r="O429" s="242"/>
      <c r="P429" s="243"/>
      <c r="S429" s="84" t="str">
        <f>IF(V429="NG","その他の具体的な内容を記入してください/","")</f>
        <v/>
      </c>
      <c r="T429" s="112">
        <f>IF(B428="",1,"")</f>
        <v>1</v>
      </c>
      <c r="V429" s="34" t="str">
        <f>IF(AND(COUNTIF(B8:B9,"○")&gt;=1,C384=4,B428="○",D429=""),"NG","OK")</f>
        <v>OK</v>
      </c>
    </row>
    <row r="430" spans="2:22"/>
    <row r="431" spans="2:22">
      <c r="B431" s="61" t="s">
        <v>413</v>
      </c>
      <c r="C431" s="238" t="s">
        <v>751</v>
      </c>
      <c r="D431" s="238"/>
      <c r="E431" s="238"/>
      <c r="F431" s="238"/>
      <c r="G431" s="238"/>
      <c r="H431" s="238"/>
      <c r="I431" s="238"/>
      <c r="J431" s="238"/>
      <c r="K431" s="238"/>
      <c r="L431" s="238"/>
      <c r="M431" s="238"/>
      <c r="N431" s="238"/>
      <c r="O431" s="238"/>
      <c r="P431" s="238"/>
      <c r="Q431" s="238"/>
    </row>
    <row r="432" spans="2:22">
      <c r="B432" s="61"/>
      <c r="C432" s="238"/>
      <c r="D432" s="238"/>
      <c r="E432" s="238"/>
      <c r="F432" s="238"/>
      <c r="G432" s="238"/>
      <c r="H432" s="238"/>
      <c r="I432" s="238"/>
      <c r="J432" s="238"/>
      <c r="K432" s="238"/>
      <c r="L432" s="238"/>
      <c r="M432" s="238"/>
      <c r="N432" s="238"/>
      <c r="O432" s="238"/>
      <c r="P432" s="238"/>
      <c r="Q432" s="238"/>
    </row>
    <row r="433" spans="2:22">
      <c r="C433" s="238"/>
      <c r="D433" s="238"/>
      <c r="E433" s="238"/>
      <c r="F433" s="238"/>
      <c r="G433" s="238"/>
      <c r="H433" s="238"/>
      <c r="I433" s="238"/>
      <c r="J433" s="238"/>
      <c r="K433" s="238"/>
      <c r="L433" s="238"/>
      <c r="M433" s="238"/>
      <c r="N433" s="238"/>
      <c r="O433" s="238"/>
      <c r="P433" s="238"/>
      <c r="Q433" s="238"/>
    </row>
    <row r="434" spans="2:22">
      <c r="B434" s="65" t="s">
        <v>7</v>
      </c>
      <c r="C434" s="66"/>
      <c r="D434" s="66"/>
      <c r="E434" s="66"/>
      <c r="F434" s="66"/>
      <c r="G434" s="66"/>
      <c r="H434" s="66"/>
      <c r="I434" s="66"/>
      <c r="J434" s="66"/>
      <c r="K434" s="66"/>
      <c r="L434" s="66"/>
      <c r="M434" s="66"/>
      <c r="N434" s="66"/>
      <c r="O434" s="66"/>
      <c r="P434" s="66"/>
      <c r="S434" s="84" t="str">
        <f>IF(V434="NG","いずれか一つ以上選択してください/","")</f>
        <v/>
      </c>
      <c r="V434" s="34" t="str">
        <f>IF(AND(OR(B8="○",B9="○"),COUNTIF(B435:B440,"○")=0),"NG","OK")</f>
        <v>OK</v>
      </c>
    </row>
    <row r="435" spans="2:22">
      <c r="B435" s="4"/>
      <c r="C435" s="67" t="s">
        <v>8</v>
      </c>
      <c r="D435" s="167" t="s">
        <v>451</v>
      </c>
      <c r="E435" s="109"/>
      <c r="F435" s="109"/>
      <c r="G435" s="109"/>
      <c r="H435" s="109"/>
      <c r="I435" s="109"/>
      <c r="J435" s="89"/>
      <c r="K435" s="89"/>
      <c r="L435" s="89"/>
      <c r="M435" s="89"/>
      <c r="N435" s="89"/>
      <c r="O435" s="89"/>
      <c r="P435" s="90"/>
    </row>
    <row r="436" spans="2:22">
      <c r="B436" s="4"/>
      <c r="C436" s="67" t="s">
        <v>9</v>
      </c>
      <c r="D436" s="167" t="s">
        <v>453</v>
      </c>
      <c r="E436" s="109"/>
      <c r="F436" s="109"/>
      <c r="G436" s="109"/>
      <c r="H436" s="109"/>
      <c r="I436" s="109"/>
      <c r="J436" s="89"/>
      <c r="K436" s="89"/>
      <c r="L436" s="89"/>
      <c r="M436" s="89"/>
      <c r="N436" s="89"/>
      <c r="O436" s="89"/>
      <c r="P436" s="90"/>
    </row>
    <row r="437" spans="2:22">
      <c r="B437" s="4"/>
      <c r="C437" s="67" t="s">
        <v>10</v>
      </c>
      <c r="D437" s="167" t="s">
        <v>455</v>
      </c>
      <c r="E437" s="109"/>
      <c r="F437" s="109"/>
      <c r="G437" s="109"/>
      <c r="H437" s="109"/>
      <c r="I437" s="109"/>
      <c r="J437" s="89"/>
      <c r="K437" s="89"/>
      <c r="L437" s="89"/>
      <c r="M437" s="89"/>
      <c r="N437" s="89"/>
      <c r="O437" s="89"/>
      <c r="P437" s="90"/>
    </row>
    <row r="438" spans="2:22">
      <c r="B438" s="4"/>
      <c r="C438" s="67" t="s">
        <v>11</v>
      </c>
      <c r="D438" s="167" t="s">
        <v>206</v>
      </c>
      <c r="E438" s="109"/>
      <c r="F438" s="109"/>
      <c r="G438" s="109"/>
      <c r="H438" s="109"/>
      <c r="I438" s="109"/>
      <c r="J438" s="89"/>
      <c r="K438" s="89"/>
      <c r="L438" s="89"/>
      <c r="M438" s="89"/>
      <c r="N438" s="89"/>
      <c r="O438" s="89"/>
      <c r="P438" s="90"/>
      <c r="S438" s="84" t="str">
        <f>IF(V438="NG","選択肢1.～3.および5.と、選択肢4.は同時に選択できません/","")</f>
        <v/>
      </c>
      <c r="V438" s="34" t="str">
        <f>IF(AND(COUNTIF(B8:B9,"○")&gt;=1,COUNTIF(B435:B437,"○")+COUNTIF(B439:B439,"○")&gt;=1,B438="○"),"NG","OK")</f>
        <v>OK</v>
      </c>
    </row>
    <row r="439" spans="2:22">
      <c r="B439" s="258"/>
      <c r="C439" s="110" t="s">
        <v>31</v>
      </c>
      <c r="D439" s="147" t="s">
        <v>21</v>
      </c>
      <c r="E439" s="109"/>
      <c r="F439" s="109"/>
      <c r="G439" s="109"/>
      <c r="H439" s="109"/>
      <c r="I439" s="109"/>
      <c r="J439" s="89"/>
      <c r="K439" s="89"/>
      <c r="L439" s="89"/>
      <c r="M439" s="89"/>
      <c r="N439" s="89"/>
      <c r="O439" s="89"/>
      <c r="P439" s="90"/>
    </row>
    <row r="440" spans="2:22">
      <c r="B440" s="259"/>
      <c r="C440" s="111"/>
      <c r="D440" s="241"/>
      <c r="E440" s="242"/>
      <c r="F440" s="242"/>
      <c r="G440" s="242"/>
      <c r="H440" s="242"/>
      <c r="I440" s="242"/>
      <c r="J440" s="242"/>
      <c r="K440" s="242"/>
      <c r="L440" s="242"/>
      <c r="M440" s="242"/>
      <c r="N440" s="242"/>
      <c r="O440" s="242"/>
      <c r="P440" s="243"/>
      <c r="S440" s="84" t="str">
        <f>IF(V440="NG","その他の具体的な内容を記入してください/","")</f>
        <v/>
      </c>
      <c r="T440" s="112">
        <f>IF(B439="",1,"")</f>
        <v>1</v>
      </c>
      <c r="V440" s="34" t="str">
        <f>IF(AND(COUNTIF(B8:B9,"○")&gt;=1,B439="○",D440=""),"NG","OK")</f>
        <v>OK</v>
      </c>
    </row>
    <row r="441" spans="2:22"/>
    <row r="442" spans="2:22">
      <c r="B442" s="114" t="s">
        <v>22</v>
      </c>
    </row>
    <row r="443" spans="2:22"/>
    <row r="444" spans="2:22"/>
    <row r="445" spans="2:22"/>
    <row r="446" spans="2:22"/>
    <row r="447" spans="2:22"/>
  </sheetData>
  <sheetProtection algorithmName="SHA-512" hashValue="9/YVLvdttvIf1JCUwrfbC3WENvHb4ErMi10lMv8tBmhcYWaqXf3jYGQFiXyby6z0dDeQ1YLc6tl35YU1HsGd7g==" saltValue="ut/cB4R6uopix7RkZ9R86A==" spinCount="100000" sheet="1" objects="1" scenarios="1"/>
  <mergeCells count="254">
    <mergeCell ref="C313:Q314"/>
    <mergeCell ref="C316:D316"/>
    <mergeCell ref="B331:B332"/>
    <mergeCell ref="E332:F332"/>
    <mergeCell ref="I332:J332"/>
    <mergeCell ref="B386:B387"/>
    <mergeCell ref="E387:F387"/>
    <mergeCell ref="I387:J387"/>
    <mergeCell ref="S118:S119"/>
    <mergeCell ref="S143:S144"/>
    <mergeCell ref="S145:S146"/>
    <mergeCell ref="F278:G278"/>
    <mergeCell ref="I273:J273"/>
    <mergeCell ref="I274:J274"/>
    <mergeCell ref="I275:J275"/>
    <mergeCell ref="I276:J276"/>
    <mergeCell ref="I277:J277"/>
    <mergeCell ref="I278:J278"/>
    <mergeCell ref="F273:G273"/>
    <mergeCell ref="F274:G274"/>
    <mergeCell ref="F275:G275"/>
    <mergeCell ref="F276:G276"/>
    <mergeCell ref="F277:G277"/>
    <mergeCell ref="C274:D274"/>
    <mergeCell ref="S44:S45"/>
    <mergeCell ref="S46:S47"/>
    <mergeCell ref="S48:S49"/>
    <mergeCell ref="S50:S51"/>
    <mergeCell ref="S57:S58"/>
    <mergeCell ref="S59:S60"/>
    <mergeCell ref="S61:S62"/>
    <mergeCell ref="S63:S64"/>
    <mergeCell ref="S116:S117"/>
    <mergeCell ref="B428:B429"/>
    <mergeCell ref="D429:P429"/>
    <mergeCell ref="C431:Q433"/>
    <mergeCell ref="B439:B440"/>
    <mergeCell ref="D440:P440"/>
    <mergeCell ref="B310:Q310"/>
    <mergeCell ref="B311:Q311"/>
    <mergeCell ref="C391:Q393"/>
    <mergeCell ref="B398:B399"/>
    <mergeCell ref="D399:P399"/>
    <mergeCell ref="C401:Q402"/>
    <mergeCell ref="B412:B413"/>
    <mergeCell ref="D413:P413"/>
    <mergeCell ref="C415:Q416"/>
    <mergeCell ref="C382:Q383"/>
    <mergeCell ref="B363:B364"/>
    <mergeCell ref="D364:P364"/>
    <mergeCell ref="C366:Q367"/>
    <mergeCell ref="B379:B380"/>
    <mergeCell ref="D380:P380"/>
    <mergeCell ref="C327:Q328"/>
    <mergeCell ref="C336:Q337"/>
    <mergeCell ref="B348:B349"/>
    <mergeCell ref="D349:P349"/>
    <mergeCell ref="C101:F101"/>
    <mergeCell ref="G100:P100"/>
    <mergeCell ref="D183:P183"/>
    <mergeCell ref="G150:O150"/>
    <mergeCell ref="G151:O151"/>
    <mergeCell ref="G152:O152"/>
    <mergeCell ref="G153:O153"/>
    <mergeCell ref="B148:B149"/>
    <mergeCell ref="C148:E149"/>
    <mergeCell ref="B150:B151"/>
    <mergeCell ref="C150:E151"/>
    <mergeCell ref="B152:B153"/>
    <mergeCell ref="C152:E153"/>
    <mergeCell ref="G147:P147"/>
    <mergeCell ref="N133:O133"/>
    <mergeCell ref="N134:O134"/>
    <mergeCell ref="N135:O135"/>
    <mergeCell ref="N136:O136"/>
    <mergeCell ref="N137:O137"/>
    <mergeCell ref="B147:F147"/>
    <mergeCell ref="G148:O148"/>
    <mergeCell ref="G149:O149"/>
    <mergeCell ref="N131:O131"/>
    <mergeCell ref="N132:O132"/>
    <mergeCell ref="K48:M49"/>
    <mergeCell ref="K50:M52"/>
    <mergeCell ref="O82:P82"/>
    <mergeCell ref="B93:Q93"/>
    <mergeCell ref="B92:Q92"/>
    <mergeCell ref="C98:F98"/>
    <mergeCell ref="C99:F99"/>
    <mergeCell ref="C100:F100"/>
    <mergeCell ref="C351:Q352"/>
    <mergeCell ref="B307:B308"/>
    <mergeCell ref="D308:P308"/>
    <mergeCell ref="B323:B324"/>
    <mergeCell ref="D324:P324"/>
    <mergeCell ref="C318:Q319"/>
    <mergeCell ref="L278:M278"/>
    <mergeCell ref="C273:D273"/>
    <mergeCell ref="B293:B294"/>
    <mergeCell ref="D294:P294"/>
    <mergeCell ref="C288:Q289"/>
    <mergeCell ref="L273:M273"/>
    <mergeCell ref="L274:M274"/>
    <mergeCell ref="L275:M275"/>
    <mergeCell ref="L276:M276"/>
    <mergeCell ref="L277:M277"/>
    <mergeCell ref="C275:D275"/>
    <mergeCell ref="C276:D276"/>
    <mergeCell ref="C277:D277"/>
    <mergeCell ref="C278:D278"/>
    <mergeCell ref="N242:O242"/>
    <mergeCell ref="N243:O243"/>
    <mergeCell ref="B259:Q260"/>
    <mergeCell ref="C262:Q263"/>
    <mergeCell ref="C268:Q271"/>
    <mergeCell ref="D255:P255"/>
    <mergeCell ref="N189:O189"/>
    <mergeCell ref="N240:O240"/>
    <mergeCell ref="N241:O241"/>
    <mergeCell ref="N222:O222"/>
    <mergeCell ref="N223:O223"/>
    <mergeCell ref="N224:O224"/>
    <mergeCell ref="N225:O225"/>
    <mergeCell ref="N204:O204"/>
    <mergeCell ref="N205:O205"/>
    <mergeCell ref="N206:O206"/>
    <mergeCell ref="N207:O207"/>
    <mergeCell ref="D201:P201"/>
    <mergeCell ref="D219:P219"/>
    <mergeCell ref="D237:P237"/>
    <mergeCell ref="C141:Q146"/>
    <mergeCell ref="N138:O138"/>
    <mergeCell ref="N139:O139"/>
    <mergeCell ref="C132:M133"/>
    <mergeCell ref="N186:O186"/>
    <mergeCell ref="N171:O171"/>
    <mergeCell ref="N188:O188"/>
    <mergeCell ref="N168:O168"/>
    <mergeCell ref="N169:O169"/>
    <mergeCell ref="N170:O170"/>
    <mergeCell ref="G154:O154"/>
    <mergeCell ref="G155:O155"/>
    <mergeCell ref="B154:F155"/>
    <mergeCell ref="C157:Q167"/>
    <mergeCell ref="N187:O187"/>
    <mergeCell ref="L112:O112"/>
    <mergeCell ref="L111:O111"/>
    <mergeCell ref="L110:O110"/>
    <mergeCell ref="L109:O109"/>
    <mergeCell ref="G109:J109"/>
    <mergeCell ref="G110:J110"/>
    <mergeCell ref="N128:O128"/>
    <mergeCell ref="N129:O129"/>
    <mergeCell ref="N130:O130"/>
    <mergeCell ref="N123:O123"/>
    <mergeCell ref="N124:O124"/>
    <mergeCell ref="N125:O125"/>
    <mergeCell ref="N126:O126"/>
    <mergeCell ref="N127:O127"/>
    <mergeCell ref="C5:Q6"/>
    <mergeCell ref="C12:Q13"/>
    <mergeCell ref="D16:P16"/>
    <mergeCell ref="M73:N74"/>
    <mergeCell ref="O73:Q73"/>
    <mergeCell ref="P74:Q74"/>
    <mergeCell ref="N63:O65"/>
    <mergeCell ref="K63:L65"/>
    <mergeCell ref="H63:I65"/>
    <mergeCell ref="K73:L74"/>
    <mergeCell ref="I73:J74"/>
    <mergeCell ref="G73:H74"/>
    <mergeCell ref="D9:P9"/>
    <mergeCell ref="H41:J43"/>
    <mergeCell ref="K41:M43"/>
    <mergeCell ref="N41:P43"/>
    <mergeCell ref="C44:G45"/>
    <mergeCell ref="C46:G47"/>
    <mergeCell ref="H44:J45"/>
    <mergeCell ref="H46:J47"/>
    <mergeCell ref="H48:J49"/>
    <mergeCell ref="H50:J52"/>
    <mergeCell ref="N44:P45"/>
    <mergeCell ref="N46:P47"/>
    <mergeCell ref="C280:Q280"/>
    <mergeCell ref="D32:P32"/>
    <mergeCell ref="N54:P56"/>
    <mergeCell ref="K54:M56"/>
    <mergeCell ref="H54:J56"/>
    <mergeCell ref="C57:G58"/>
    <mergeCell ref="N57:O58"/>
    <mergeCell ref="K57:L58"/>
    <mergeCell ref="H57:I58"/>
    <mergeCell ref="O75:P75"/>
    <mergeCell ref="O76:P76"/>
    <mergeCell ref="O77:P77"/>
    <mergeCell ref="O78:P78"/>
    <mergeCell ref="O79:P79"/>
    <mergeCell ref="C89:F89"/>
    <mergeCell ref="D90:F90"/>
    <mergeCell ref="O85:P85"/>
    <mergeCell ref="O86:P86"/>
    <mergeCell ref="G111:J111"/>
    <mergeCell ref="G112:J112"/>
    <mergeCell ref="C114:Q119"/>
    <mergeCell ref="N120:O120"/>
    <mergeCell ref="N122:O122"/>
    <mergeCell ref="N121:O121"/>
    <mergeCell ref="B18:B19"/>
    <mergeCell ref="D19:P19"/>
    <mergeCell ref="B21:Q22"/>
    <mergeCell ref="B23:P24"/>
    <mergeCell ref="C26:Q27"/>
    <mergeCell ref="C38:Q40"/>
    <mergeCell ref="B35:Q36"/>
    <mergeCell ref="C103:Q107"/>
    <mergeCell ref="G97:P97"/>
    <mergeCell ref="G98:P98"/>
    <mergeCell ref="G99:P99"/>
    <mergeCell ref="G101:P101"/>
    <mergeCell ref="C48:G49"/>
    <mergeCell ref="C50:E50"/>
    <mergeCell ref="D51:G52"/>
    <mergeCell ref="C77:F78"/>
    <mergeCell ref="C79:F80"/>
    <mergeCell ref="C83:F84"/>
    <mergeCell ref="O83:P83"/>
    <mergeCell ref="O84:P84"/>
    <mergeCell ref="N48:P49"/>
    <mergeCell ref="N50:P52"/>
    <mergeCell ref="K44:M45"/>
    <mergeCell ref="K46:M47"/>
    <mergeCell ref="C296:Q297"/>
    <mergeCell ref="B285:B286"/>
    <mergeCell ref="D286:P286"/>
    <mergeCell ref="C59:G60"/>
    <mergeCell ref="C61:G62"/>
    <mergeCell ref="C63:E63"/>
    <mergeCell ref="C67:Q72"/>
    <mergeCell ref="D64:G65"/>
    <mergeCell ref="H59:I60"/>
    <mergeCell ref="K59:L60"/>
    <mergeCell ref="N59:O60"/>
    <mergeCell ref="H61:I62"/>
    <mergeCell ref="K61:L62"/>
    <mergeCell ref="N61:O62"/>
    <mergeCell ref="C81:F82"/>
    <mergeCell ref="C85:F86"/>
    <mergeCell ref="C87:F88"/>
    <mergeCell ref="O87:P87"/>
    <mergeCell ref="O88:P88"/>
    <mergeCell ref="O89:P89"/>
    <mergeCell ref="O90:P90"/>
    <mergeCell ref="B95:Q96"/>
    <mergeCell ref="O80:P80"/>
    <mergeCell ref="O81:P81"/>
  </mergeCells>
  <phoneticPr fontId="2"/>
  <conditionalFormatting sqref="A296:R324">
    <cfRule type="expression" dxfId="59" priority="117">
      <formula>$T$10=1</formula>
    </cfRule>
    <cfRule type="expression" dxfId="58" priority="116">
      <formula>$T$262=1</formula>
    </cfRule>
    <cfRule type="expression" dxfId="57" priority="115">
      <formula>$T$296=1</formula>
    </cfRule>
  </conditionalFormatting>
  <conditionalFormatting sqref="A336:R349 A366:R380">
    <cfRule type="expression" dxfId="56" priority="27">
      <formula>$T$333=1</formula>
    </cfRule>
  </conditionalFormatting>
  <conditionalFormatting sqref="A336:R364">
    <cfRule type="expression" dxfId="55" priority="29">
      <formula>$T$334=1</formula>
    </cfRule>
  </conditionalFormatting>
  <conditionalFormatting sqref="A391:R399 A415:R429">
    <cfRule type="expression" dxfId="54" priority="9">
      <formula>$T$388=1</formula>
    </cfRule>
  </conditionalFormatting>
  <conditionalFormatting sqref="A391:R414">
    <cfRule type="expression" dxfId="53" priority="8">
      <formula>$T$389=1</formula>
    </cfRule>
  </conditionalFormatting>
  <conditionalFormatting sqref="A401:R429">
    <cfRule type="expression" dxfId="52" priority="10">
      <formula>$T$385=1</formula>
    </cfRule>
  </conditionalFormatting>
  <conditionalFormatting sqref="B21:Q25">
    <cfRule type="expression" dxfId="51" priority="103">
      <formula>$T$21=1</formula>
    </cfRule>
  </conditionalFormatting>
  <conditionalFormatting sqref="B95:Q97 B98:C101 G98:Q101 B102:Q102">
    <cfRule type="expression" dxfId="50" priority="101">
      <formula>$T$95=1</formula>
    </cfRule>
  </conditionalFormatting>
  <conditionalFormatting sqref="B103:Q113">
    <cfRule type="expression" dxfId="49" priority="96">
      <formula>$T$103=1</formula>
    </cfRule>
  </conditionalFormatting>
  <conditionalFormatting sqref="B141:Q155">
    <cfRule type="expression" dxfId="48" priority="95">
      <formula>$T$141=1</formula>
    </cfRule>
  </conditionalFormatting>
  <conditionalFormatting sqref="B268:Q287">
    <cfRule type="expression" dxfId="47" priority="93">
      <formula>$T$268=1</formula>
    </cfRule>
  </conditionalFormatting>
  <conditionalFormatting sqref="B351:Q381">
    <cfRule type="expression" dxfId="46" priority="28">
      <formula>$T$330=1</formula>
    </cfRule>
  </conditionalFormatting>
  <conditionalFormatting sqref="D19">
    <cfRule type="expression" dxfId="45" priority="114">
      <formula>$T$19=1</formula>
    </cfRule>
  </conditionalFormatting>
  <conditionalFormatting sqref="D32">
    <cfRule type="expression" dxfId="44" priority="113">
      <formula>$T$32=1</formula>
    </cfRule>
  </conditionalFormatting>
  <conditionalFormatting sqref="D183">
    <cfRule type="expression" dxfId="43" priority="5">
      <formula>$T$183=1</formula>
    </cfRule>
  </conditionalFormatting>
  <conditionalFormatting sqref="D201">
    <cfRule type="expression" dxfId="42" priority="4">
      <formula>$T$201=1</formula>
    </cfRule>
  </conditionalFormatting>
  <conditionalFormatting sqref="D219">
    <cfRule type="expression" dxfId="41" priority="3">
      <formula>$T$219=1</formula>
    </cfRule>
  </conditionalFormatting>
  <conditionalFormatting sqref="D237">
    <cfRule type="expression" dxfId="40" priority="2">
      <formula>$T$237=1</formula>
    </cfRule>
  </conditionalFormatting>
  <conditionalFormatting sqref="D255">
    <cfRule type="expression" dxfId="39" priority="1">
      <formula>$T$255=1</formula>
    </cfRule>
  </conditionalFormatting>
  <conditionalFormatting sqref="D286">
    <cfRule type="expression" dxfId="38" priority="112">
      <formula>$T$286=1</formula>
    </cfRule>
  </conditionalFormatting>
  <conditionalFormatting sqref="D294">
    <cfRule type="expression" dxfId="37" priority="111">
      <formula>$T$294=1</formula>
    </cfRule>
  </conditionalFormatting>
  <conditionalFormatting sqref="D308">
    <cfRule type="expression" dxfId="36" priority="118">
      <formula>$T$308=1</formula>
    </cfRule>
  </conditionalFormatting>
  <conditionalFormatting sqref="D324">
    <cfRule type="expression" dxfId="35" priority="119">
      <formula>$T$324=1</formula>
    </cfRule>
  </conditionalFormatting>
  <conditionalFormatting sqref="D349">
    <cfRule type="expression" dxfId="34" priority="108">
      <formula>$T$349=1</formula>
    </cfRule>
  </conditionalFormatting>
  <conditionalFormatting sqref="D364">
    <cfRule type="expression" dxfId="33" priority="107">
      <formula>$T$364=1</formula>
    </cfRule>
  </conditionalFormatting>
  <conditionalFormatting sqref="D380">
    <cfRule type="expression" dxfId="32" priority="106">
      <formula>$T$380=1</formula>
    </cfRule>
  </conditionalFormatting>
  <conditionalFormatting sqref="D399">
    <cfRule type="expression" dxfId="31" priority="14">
      <formula>$T$399=1</formula>
    </cfRule>
  </conditionalFormatting>
  <conditionalFormatting sqref="D413">
    <cfRule type="expression" dxfId="30" priority="13">
      <formula>$T$413=1</formula>
    </cfRule>
  </conditionalFormatting>
  <conditionalFormatting sqref="D429">
    <cfRule type="expression" dxfId="29" priority="12">
      <formula>$T$429=1</formula>
    </cfRule>
  </conditionalFormatting>
  <conditionalFormatting sqref="D440">
    <cfRule type="expression" dxfId="28" priority="11">
      <formula>$T$440=1</formula>
    </cfRule>
  </conditionalFormatting>
  <conditionalFormatting sqref="G98">
    <cfRule type="expression" dxfId="27" priority="100">
      <formula>$T$98=1</formula>
    </cfRule>
  </conditionalFormatting>
  <conditionalFormatting sqref="G99">
    <cfRule type="expression" dxfId="26" priority="99">
      <formula>$T$99=1</formula>
    </cfRule>
  </conditionalFormatting>
  <conditionalFormatting sqref="G100">
    <cfRule type="expression" dxfId="25" priority="98">
      <formula>$T$100=1</formula>
    </cfRule>
  </conditionalFormatting>
  <conditionalFormatting sqref="G101">
    <cfRule type="expression" dxfId="24" priority="97">
      <formula>$T$101=1</formula>
    </cfRule>
  </conditionalFormatting>
  <conditionalFormatting sqref="K57:M58">
    <cfRule type="expression" dxfId="23" priority="22">
      <formula>$T$57=1</formula>
    </cfRule>
  </conditionalFormatting>
  <conditionalFormatting sqref="K59:M60">
    <cfRule type="expression" dxfId="22" priority="21">
      <formula>$T$59=1</formula>
    </cfRule>
  </conditionalFormatting>
  <conditionalFormatting sqref="K61:M62">
    <cfRule type="expression" dxfId="21" priority="20">
      <formula>$T$61=1</formula>
    </cfRule>
  </conditionalFormatting>
  <conditionalFormatting sqref="K63:M65">
    <cfRule type="expression" dxfId="20" priority="19">
      <formula>$T$63=1</formula>
    </cfRule>
  </conditionalFormatting>
  <conditionalFormatting sqref="K44:P45 B57:P58">
    <cfRule type="expression" dxfId="19" priority="26">
      <formula>$T$44=1</formula>
    </cfRule>
  </conditionalFormatting>
  <conditionalFormatting sqref="K46:P47 B59:P60">
    <cfRule type="expression" dxfId="18" priority="25">
      <formula>$T$46=1</formula>
    </cfRule>
  </conditionalFormatting>
  <conditionalFormatting sqref="K48:P49 B61:P62">
    <cfRule type="expression" dxfId="17" priority="24">
      <formula>$T$48=1</formula>
    </cfRule>
  </conditionalFormatting>
  <conditionalFormatting sqref="K50:P52 B63:P65">
    <cfRule type="expression" dxfId="16" priority="23">
      <formula>$T$50=1</formula>
    </cfRule>
  </conditionalFormatting>
  <conditionalFormatting sqref="N57:P58">
    <cfRule type="expression" dxfId="15" priority="18">
      <formula>$U$57=1</formula>
    </cfRule>
  </conditionalFormatting>
  <conditionalFormatting sqref="N59:P60">
    <cfRule type="expression" dxfId="14" priority="17">
      <formula>$U$59=1</formula>
    </cfRule>
  </conditionalFormatting>
  <conditionalFormatting sqref="N61:P62">
    <cfRule type="expression" dxfId="13" priority="16">
      <formula>$U$61=1</formula>
    </cfRule>
  </conditionalFormatting>
  <conditionalFormatting sqref="N63:P65">
    <cfRule type="expression" dxfId="12" priority="15">
      <formula>$U$63=1</formula>
    </cfRule>
  </conditionalFormatting>
  <dataValidations count="6">
    <dataValidation type="list" allowBlank="1" showInputMessage="1" showErrorMessage="1" sqref="C264" xr:uid="{578675F0-3277-4BAA-B364-965F0512D9DC}">
      <formula1>"1,2"</formula1>
    </dataValidation>
    <dataValidation type="list" allowBlank="1" showInputMessage="1" showErrorMessage="1" sqref="C28" xr:uid="{8DCC053C-1B9A-4575-8BA6-4E4D39ECABD6}">
      <formula1>"1,2,3"</formula1>
    </dataValidation>
    <dataValidation type="list" allowBlank="1" showInputMessage="1" showErrorMessage="1" sqref="B8:B10 B15:B19 B282:B286 B291:B294 H44:P52 B321:B324 B339:B349 B354:B364 B369:B380 B395:B399 B418:B429 B435:B440 B299:B308 B404:B413" xr:uid="{5EBB4A72-4442-4B3E-9DB0-DE28E13C5410}">
      <formula1>"○,　"</formula1>
    </dataValidation>
    <dataValidation type="list" allowBlank="1" showInputMessage="1" showErrorMessage="1" sqref="C173 C191 C209 C227 C245" xr:uid="{167E5A72-879C-45A5-8DAB-BAA71D5496C2}">
      <formula1>"1,2,3,4,5,6,7,8,9,10"</formula1>
    </dataValidation>
    <dataValidation type="list" allowBlank="1" showInputMessage="1" showErrorMessage="1" sqref="I265 I330:I331 I385:I386" xr:uid="{00945852-8E59-41DB-B1FD-E8102AC6957C}">
      <formula1>OFFSET(#REF!,MATCH(H264,#REF!,0)-1,0,1,COUNTA(OFFSET(#REF!,MATCH(H264,#REF!,0)-1,0,1,3)))</formula1>
    </dataValidation>
    <dataValidation type="list" allowBlank="1" showInputMessage="1" showErrorMessage="1" sqref="C329 C384" xr:uid="{5CC20087-062A-423D-8077-71F7943CF875}">
      <formula1>"1,2,3,4"</formula1>
    </dataValidation>
  </dataValidations>
  <hyperlinks>
    <hyperlink ref="B442" location="基本情報!A1" display="⇒基本情報へ戻る" xr:uid="{CBBBFCCD-CFB5-401B-A919-0C26A808894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CD4-F145-4FFD-B582-B56FA2ED332E}">
  <dimension ref="A1:W172"/>
  <sheetViews>
    <sheetView showGridLines="0" zoomScaleNormal="100" workbookViewId="0"/>
  </sheetViews>
  <sheetFormatPr defaultColWidth="0" defaultRowHeight="15.75" zeroHeight="1"/>
  <cols>
    <col min="1" max="1" width="3.625" style="63" customWidth="1"/>
    <col min="2" max="2" width="7.75" style="63" customWidth="1"/>
    <col min="3" max="11" width="5.625" style="63" customWidth="1"/>
    <col min="12" max="12" width="8.5" style="63" customWidth="1"/>
    <col min="13" max="15" width="5.625" style="63" customWidth="1"/>
    <col min="16" max="16" width="13.375" style="63" customWidth="1"/>
    <col min="17" max="17" width="5.625" style="63" customWidth="1"/>
    <col min="18" max="18" width="3.625" style="63" customWidth="1"/>
    <col min="19" max="19" width="64.25" style="84" customWidth="1"/>
    <col min="20" max="20" width="0" style="86" hidden="1" customWidth="1"/>
    <col min="21" max="21" width="7.25" style="36" hidden="1" customWidth="1"/>
    <col min="22" max="23" width="0" style="34" hidden="1" customWidth="1"/>
    <col min="24" max="16384" width="8.625" style="56" hidden="1"/>
  </cols>
  <sheetData>
    <row r="1" spans="1:23">
      <c r="A1" s="54"/>
      <c r="B1" s="54"/>
      <c r="C1" s="54"/>
      <c r="D1" s="54"/>
      <c r="E1" s="54"/>
      <c r="F1" s="54"/>
      <c r="G1" s="54"/>
      <c r="H1" s="54"/>
      <c r="I1" s="54"/>
      <c r="J1" s="54"/>
      <c r="K1" s="54"/>
      <c r="L1" s="54"/>
      <c r="M1" s="54"/>
      <c r="N1" s="54"/>
      <c r="O1" s="54"/>
      <c r="P1" s="54"/>
      <c r="Q1" s="54"/>
      <c r="R1" s="54"/>
      <c r="T1" s="57" t="s">
        <v>462</v>
      </c>
      <c r="U1" s="57"/>
      <c r="W1" s="58"/>
    </row>
    <row r="2" spans="1:23" ht="16.5">
      <c r="A2" s="54"/>
      <c r="B2" s="85" t="s">
        <v>207</v>
      </c>
      <c r="C2" s="54"/>
      <c r="D2" s="54"/>
      <c r="F2" s="54"/>
      <c r="G2" s="54"/>
      <c r="H2" s="54"/>
      <c r="I2" s="54"/>
      <c r="J2" s="54"/>
      <c r="K2" s="54"/>
      <c r="L2" s="54"/>
      <c r="M2" s="54"/>
      <c r="N2" s="54"/>
      <c r="O2" s="54"/>
      <c r="P2" s="54"/>
      <c r="Q2" s="54"/>
      <c r="T2" s="59" t="s">
        <v>463</v>
      </c>
      <c r="U2" s="59"/>
      <c r="V2" s="58" t="s">
        <v>464</v>
      </c>
    </row>
    <row r="3" spans="1:23">
      <c r="A3" s="54"/>
      <c r="B3" s="61"/>
      <c r="C3" s="66"/>
      <c r="D3" s="66"/>
      <c r="E3" s="66"/>
      <c r="F3" s="66"/>
      <c r="G3" s="66"/>
      <c r="H3" s="66"/>
      <c r="I3" s="66"/>
      <c r="J3" s="66"/>
      <c r="K3" s="66"/>
      <c r="L3" s="66"/>
      <c r="M3" s="66"/>
      <c r="N3" s="66"/>
      <c r="O3" s="66"/>
      <c r="P3" s="66"/>
      <c r="Q3" s="66"/>
      <c r="U3" s="59"/>
      <c r="V3" s="35"/>
    </row>
    <row r="4" spans="1:23" ht="15" customHeight="1">
      <c r="A4" s="54"/>
      <c r="B4" s="61" t="s">
        <v>208</v>
      </c>
      <c r="C4" s="238" t="s">
        <v>383</v>
      </c>
      <c r="D4" s="238"/>
      <c r="E4" s="238"/>
      <c r="F4" s="238"/>
      <c r="G4" s="238"/>
      <c r="H4" s="238"/>
      <c r="I4" s="238"/>
      <c r="J4" s="238"/>
      <c r="K4" s="238"/>
      <c r="L4" s="238"/>
      <c r="M4" s="238"/>
      <c r="N4" s="238"/>
      <c r="O4" s="238"/>
      <c r="P4" s="238"/>
      <c r="Q4" s="238"/>
      <c r="U4" s="59"/>
      <c r="V4" s="58"/>
    </row>
    <row r="5" spans="1:23">
      <c r="A5" s="54"/>
      <c r="B5" s="61"/>
      <c r="C5" s="238"/>
      <c r="D5" s="238"/>
      <c r="E5" s="238"/>
      <c r="F5" s="238"/>
      <c r="G5" s="238"/>
      <c r="H5" s="238"/>
      <c r="I5" s="238"/>
      <c r="J5" s="238"/>
      <c r="K5" s="238"/>
      <c r="L5" s="238"/>
      <c r="M5" s="238"/>
      <c r="N5" s="238"/>
      <c r="O5" s="238"/>
      <c r="P5" s="238"/>
      <c r="Q5" s="238"/>
      <c r="T5" s="88"/>
    </row>
    <row r="6" spans="1:23">
      <c r="A6" s="54"/>
      <c r="B6" s="65" t="s">
        <v>7</v>
      </c>
      <c r="C6" s="2"/>
      <c r="D6" s="66"/>
      <c r="E6" s="66"/>
      <c r="F6" s="66"/>
      <c r="G6" s="66"/>
      <c r="H6" s="66"/>
      <c r="I6" s="66"/>
      <c r="J6" s="66"/>
      <c r="K6" s="66"/>
      <c r="L6" s="66"/>
      <c r="M6" s="66"/>
      <c r="N6" s="66"/>
      <c r="O6" s="66"/>
      <c r="P6" s="66"/>
      <c r="Q6" s="66"/>
      <c r="S6" s="84" t="str">
        <f>IF(V6="NG","いずれか一つを選択してください/","")</f>
        <v>いずれか一つを選択してください/</v>
      </c>
      <c r="T6" s="118"/>
      <c r="U6" s="37"/>
      <c r="V6" s="34" t="str">
        <f>IF(C6="","NG","OK")</f>
        <v>NG</v>
      </c>
    </row>
    <row r="7" spans="1:23">
      <c r="A7" s="54"/>
      <c r="B7" s="110" t="s">
        <v>8</v>
      </c>
      <c r="C7" s="73" t="s">
        <v>210</v>
      </c>
      <c r="D7" s="109"/>
      <c r="E7" s="109"/>
      <c r="F7" s="109"/>
      <c r="G7" s="109"/>
      <c r="H7" s="109"/>
      <c r="I7" s="89"/>
      <c r="J7" s="89"/>
      <c r="K7" s="89"/>
      <c r="L7" s="89"/>
      <c r="M7" s="89"/>
      <c r="N7" s="89"/>
      <c r="O7" s="89"/>
      <c r="P7" s="90"/>
      <c r="Q7" s="66"/>
    </row>
    <row r="8" spans="1:23" ht="15" customHeight="1">
      <c r="A8" s="54"/>
      <c r="B8" s="111"/>
      <c r="C8" s="120"/>
      <c r="D8" s="324"/>
      <c r="E8" s="325"/>
      <c r="F8" s="325"/>
      <c r="G8" s="325"/>
      <c r="H8" s="325"/>
      <c r="I8" s="325"/>
      <c r="J8" s="325"/>
      <c r="K8" s="325"/>
      <c r="L8" s="325"/>
      <c r="M8" s="325"/>
      <c r="N8" s="325"/>
      <c r="O8" s="325"/>
      <c r="P8" s="326"/>
      <c r="Q8" s="66"/>
      <c r="S8" s="84" t="str">
        <f>IF(V8="NG","具体的な契約先を記入してください/","")</f>
        <v/>
      </c>
      <c r="T8" s="112">
        <f>IF(C6&lt;&gt;1,1,"")</f>
        <v>1</v>
      </c>
      <c r="V8" s="34" t="str">
        <f>IF(AND(C6=1,D8=""),"NG","OK")</f>
        <v>OK</v>
      </c>
    </row>
    <row r="9" spans="1:23">
      <c r="A9" s="54"/>
      <c r="B9" s="67" t="s">
        <v>9</v>
      </c>
      <c r="C9" s="119" t="s">
        <v>209</v>
      </c>
      <c r="D9" s="70"/>
      <c r="E9" s="89"/>
      <c r="F9" s="89"/>
      <c r="G9" s="89"/>
      <c r="H9" s="89"/>
      <c r="I9" s="89"/>
      <c r="J9" s="89"/>
      <c r="K9" s="89"/>
      <c r="L9" s="89"/>
      <c r="M9" s="89"/>
      <c r="N9" s="89"/>
      <c r="O9" s="89"/>
      <c r="P9" s="90"/>
      <c r="Q9" s="66"/>
    </row>
    <row r="10" spans="1:23">
      <c r="A10" s="54"/>
      <c r="B10" s="61"/>
      <c r="C10" s="66"/>
      <c r="D10" s="66"/>
      <c r="E10" s="66"/>
      <c r="F10" s="66"/>
      <c r="G10" s="66"/>
      <c r="H10" s="66"/>
      <c r="I10" s="66"/>
      <c r="J10" s="66"/>
      <c r="K10" s="66"/>
      <c r="L10" s="66"/>
      <c r="M10" s="66"/>
      <c r="N10" s="66"/>
      <c r="O10" s="66"/>
      <c r="P10" s="66"/>
      <c r="Q10" s="66"/>
    </row>
    <row r="11" spans="1:23" ht="15" customHeight="1">
      <c r="A11" s="54"/>
      <c r="B11" s="61" t="s">
        <v>211</v>
      </c>
      <c r="C11" s="238" t="s">
        <v>414</v>
      </c>
      <c r="D11" s="238"/>
      <c r="E11" s="238"/>
      <c r="F11" s="238"/>
      <c r="G11" s="238"/>
      <c r="H11" s="238"/>
      <c r="I11" s="238"/>
      <c r="J11" s="238"/>
      <c r="K11" s="238"/>
      <c r="L11" s="238"/>
      <c r="M11" s="238"/>
      <c r="N11" s="238"/>
      <c r="O11" s="238"/>
      <c r="P11" s="238"/>
      <c r="Q11" s="238"/>
    </row>
    <row r="12" spans="1:23" ht="15" customHeight="1">
      <c r="A12" s="54"/>
      <c r="B12" s="61"/>
      <c r="C12" s="238"/>
      <c r="D12" s="238"/>
      <c r="E12" s="238"/>
      <c r="F12" s="238"/>
      <c r="G12" s="238"/>
      <c r="H12" s="238"/>
      <c r="I12" s="238"/>
      <c r="J12" s="238"/>
      <c r="K12" s="238"/>
      <c r="L12" s="238"/>
      <c r="M12" s="238"/>
      <c r="N12" s="238"/>
      <c r="O12" s="238"/>
      <c r="P12" s="238"/>
      <c r="Q12" s="238"/>
    </row>
    <row r="13" spans="1:23">
      <c r="A13" s="54"/>
      <c r="B13" s="65" t="s">
        <v>7</v>
      </c>
      <c r="C13" s="2"/>
      <c r="D13" s="66"/>
      <c r="E13" s="66"/>
      <c r="F13" s="66"/>
      <c r="G13" s="66"/>
      <c r="H13" s="66"/>
      <c r="I13" s="66"/>
      <c r="J13" s="66"/>
      <c r="K13" s="66"/>
      <c r="L13" s="66"/>
      <c r="M13" s="66"/>
      <c r="N13" s="66"/>
      <c r="O13" s="66"/>
      <c r="P13" s="66"/>
      <c r="Q13" s="66"/>
      <c r="S13" s="84" t="str">
        <f>IF(V13="NG","いずれか一つを選択してください/","")</f>
        <v>いずれか一つを選択してください/</v>
      </c>
      <c r="T13" s="118"/>
      <c r="U13" s="37"/>
      <c r="V13" s="34" t="str">
        <f>IF(C13="","NG","OK")</f>
        <v>NG</v>
      </c>
    </row>
    <row r="14" spans="1:23">
      <c r="A14" s="54"/>
      <c r="B14" s="67" t="s">
        <v>8</v>
      </c>
      <c r="C14" s="179" t="s">
        <v>415</v>
      </c>
      <c r="D14" s="70"/>
      <c r="E14" s="89"/>
      <c r="F14" s="89"/>
      <c r="G14" s="89"/>
      <c r="H14" s="89"/>
      <c r="I14" s="89"/>
      <c r="J14" s="89"/>
      <c r="K14" s="89"/>
      <c r="L14" s="89"/>
      <c r="M14" s="89"/>
      <c r="N14" s="89"/>
      <c r="O14" s="89"/>
      <c r="P14" s="90"/>
      <c r="Q14" s="66"/>
    </row>
    <row r="15" spans="1:23">
      <c r="A15" s="54"/>
      <c r="B15" s="67" t="s">
        <v>9</v>
      </c>
      <c r="C15" s="179" t="s">
        <v>416</v>
      </c>
      <c r="D15" s="70"/>
      <c r="E15" s="89"/>
      <c r="F15" s="89"/>
      <c r="G15" s="89"/>
      <c r="H15" s="89"/>
      <c r="I15" s="89"/>
      <c r="J15" s="89"/>
      <c r="K15" s="89"/>
      <c r="L15" s="89"/>
      <c r="M15" s="89"/>
      <c r="N15" s="89"/>
      <c r="O15" s="89"/>
      <c r="P15" s="90"/>
      <c r="Q15" s="66"/>
    </row>
    <row r="16" spans="1:23">
      <c r="B16" s="61"/>
      <c r="C16" s="87"/>
      <c r="D16" s="87"/>
      <c r="E16" s="87"/>
      <c r="F16" s="87"/>
      <c r="G16" s="87"/>
      <c r="H16" s="87"/>
      <c r="I16" s="87"/>
      <c r="J16" s="87"/>
      <c r="K16" s="87"/>
      <c r="L16" s="87"/>
      <c r="M16" s="87"/>
      <c r="N16" s="87"/>
      <c r="O16" s="87"/>
      <c r="P16" s="87"/>
      <c r="Q16" s="87"/>
    </row>
    <row r="17" spans="1:23" s="63" customFormat="1" ht="15" customHeight="1">
      <c r="B17" s="61" t="s">
        <v>212</v>
      </c>
      <c r="C17" s="238" t="s">
        <v>384</v>
      </c>
      <c r="D17" s="238"/>
      <c r="E17" s="238"/>
      <c r="F17" s="238"/>
      <c r="G17" s="238"/>
      <c r="H17" s="238"/>
      <c r="I17" s="238"/>
      <c r="J17" s="238"/>
      <c r="K17" s="238"/>
      <c r="L17" s="238"/>
      <c r="M17" s="238"/>
      <c r="N17" s="238"/>
      <c r="O17" s="238"/>
      <c r="P17" s="238"/>
      <c r="Q17" s="238"/>
      <c r="S17" s="84"/>
      <c r="T17" s="86"/>
      <c r="U17" s="36"/>
      <c r="V17" s="34"/>
      <c r="W17" s="34"/>
    </row>
    <row r="18" spans="1:23" s="63" customFormat="1" ht="15" customHeight="1">
      <c r="B18" s="61"/>
      <c r="C18" s="238"/>
      <c r="D18" s="238"/>
      <c r="E18" s="238"/>
      <c r="F18" s="238"/>
      <c r="G18" s="238"/>
      <c r="H18" s="238"/>
      <c r="I18" s="238"/>
      <c r="J18" s="238"/>
      <c r="K18" s="238"/>
      <c r="L18" s="238"/>
      <c r="M18" s="238"/>
      <c r="N18" s="238"/>
      <c r="O18" s="238"/>
      <c r="P18" s="238"/>
      <c r="Q18" s="238"/>
      <c r="S18" s="84"/>
      <c r="T18" s="86"/>
      <c r="U18" s="36"/>
      <c r="V18" s="34"/>
      <c r="W18" s="34"/>
    </row>
    <row r="19" spans="1:23" s="63" customFormat="1">
      <c r="B19" s="65" t="s">
        <v>7</v>
      </c>
      <c r="C19" s="66"/>
      <c r="D19" s="66"/>
      <c r="E19" s="66"/>
      <c r="F19" s="66"/>
      <c r="G19" s="66"/>
      <c r="H19" s="66"/>
      <c r="I19" s="66"/>
      <c r="J19" s="66"/>
      <c r="K19" s="66"/>
      <c r="L19" s="66"/>
      <c r="M19" s="66"/>
      <c r="N19" s="66"/>
      <c r="O19" s="66"/>
      <c r="P19" s="66"/>
      <c r="Q19" s="66"/>
      <c r="S19" s="84" t="str">
        <f>IF(V19="NG","いずれか一つ以上選択してください/","")</f>
        <v>いずれか一つ以上選択してください/</v>
      </c>
      <c r="T19" s="86"/>
      <c r="U19" s="36"/>
      <c r="V19" s="34" t="str">
        <f>IF(COUNTIF(B20:B29,"○")=0,"NG","OK")</f>
        <v>NG</v>
      </c>
      <c r="W19" s="34"/>
    </row>
    <row r="20" spans="1:23" s="63" customFormat="1">
      <c r="B20" s="4"/>
      <c r="C20" s="67" t="s">
        <v>8</v>
      </c>
      <c r="D20" s="167" t="s">
        <v>214</v>
      </c>
      <c r="E20" s="109"/>
      <c r="F20" s="109"/>
      <c r="G20" s="109"/>
      <c r="H20" s="109"/>
      <c r="I20" s="109"/>
      <c r="J20" s="89"/>
      <c r="K20" s="89"/>
      <c r="L20" s="89"/>
      <c r="M20" s="89"/>
      <c r="N20" s="89"/>
      <c r="O20" s="89"/>
      <c r="P20" s="90"/>
      <c r="Q20" s="66"/>
      <c r="S20" s="84" t="str">
        <f>IF(V20="NG","選択肢1.~6.と、選択肢7.と選択肢8.はそれぞれ同時に選択できません/","")</f>
        <v/>
      </c>
      <c r="T20" s="86"/>
      <c r="U20" s="36"/>
      <c r="V20" s="34" t="str">
        <f>IF(OR(AND(COUNTIF(B20:B25,"○")&gt;=1,OR(B26="○",B27="○")),AND(B26="○",B27="○")),"NG","OK")</f>
        <v>OK</v>
      </c>
      <c r="W20" s="34"/>
    </row>
    <row r="21" spans="1:23" s="63" customFormat="1">
      <c r="B21" s="4"/>
      <c r="C21" s="67" t="s">
        <v>9</v>
      </c>
      <c r="D21" s="167" t="s">
        <v>215</v>
      </c>
      <c r="E21" s="109"/>
      <c r="F21" s="109"/>
      <c r="G21" s="109"/>
      <c r="H21" s="109"/>
      <c r="I21" s="109"/>
      <c r="J21" s="89"/>
      <c r="K21" s="89"/>
      <c r="L21" s="89"/>
      <c r="M21" s="89"/>
      <c r="N21" s="89"/>
      <c r="O21" s="89"/>
      <c r="P21" s="90"/>
      <c r="Q21" s="66"/>
      <c r="S21" s="84"/>
      <c r="T21" s="86"/>
      <c r="U21" s="36"/>
      <c r="V21" s="35"/>
      <c r="W21" s="35"/>
    </row>
    <row r="22" spans="1:23" s="63" customFormat="1">
      <c r="B22" s="4"/>
      <c r="C22" s="67" t="s">
        <v>10</v>
      </c>
      <c r="D22" s="167" t="s">
        <v>216</v>
      </c>
      <c r="E22" s="109"/>
      <c r="F22" s="109"/>
      <c r="G22" s="109"/>
      <c r="H22" s="109"/>
      <c r="I22" s="109"/>
      <c r="J22" s="89"/>
      <c r="K22" s="89"/>
      <c r="L22" s="89"/>
      <c r="M22" s="89"/>
      <c r="N22" s="89"/>
      <c r="O22" s="89"/>
      <c r="P22" s="90"/>
      <c r="Q22" s="66"/>
      <c r="S22" s="84"/>
      <c r="T22" s="86"/>
      <c r="U22" s="36"/>
      <c r="V22" s="34"/>
      <c r="W22" s="34"/>
    </row>
    <row r="23" spans="1:23" s="63" customFormat="1">
      <c r="B23" s="8"/>
      <c r="C23" s="67" t="s">
        <v>11</v>
      </c>
      <c r="D23" s="167" t="s">
        <v>217</v>
      </c>
      <c r="E23" s="109"/>
      <c r="F23" s="109"/>
      <c r="G23" s="109"/>
      <c r="H23" s="109"/>
      <c r="I23" s="109"/>
      <c r="J23" s="89"/>
      <c r="K23" s="89"/>
      <c r="L23" s="89"/>
      <c r="M23" s="89"/>
      <c r="N23" s="89"/>
      <c r="O23" s="89"/>
      <c r="P23" s="90"/>
      <c r="Q23" s="66"/>
      <c r="S23" s="84"/>
      <c r="T23" s="86"/>
      <c r="U23" s="36"/>
      <c r="V23" s="34"/>
      <c r="W23" s="34"/>
    </row>
    <row r="24" spans="1:23" s="63" customFormat="1">
      <c r="B24" s="8"/>
      <c r="C24" s="67" t="s">
        <v>12</v>
      </c>
      <c r="D24" s="167" t="s">
        <v>218</v>
      </c>
      <c r="E24" s="109"/>
      <c r="F24" s="109"/>
      <c r="G24" s="109"/>
      <c r="H24" s="109"/>
      <c r="I24" s="109"/>
      <c r="J24" s="89"/>
      <c r="K24" s="89"/>
      <c r="L24" s="89"/>
      <c r="M24" s="89"/>
      <c r="N24" s="89"/>
      <c r="O24" s="89"/>
      <c r="P24" s="90"/>
      <c r="Q24" s="66"/>
      <c r="S24" s="84"/>
      <c r="T24" s="86"/>
      <c r="U24" s="37"/>
      <c r="V24" s="35"/>
      <c r="W24" s="35"/>
    </row>
    <row r="25" spans="1:23" s="63" customFormat="1">
      <c r="B25" s="8"/>
      <c r="C25" s="67" t="s">
        <v>13</v>
      </c>
      <c r="D25" s="167" t="s">
        <v>219</v>
      </c>
      <c r="E25" s="109"/>
      <c r="F25" s="109"/>
      <c r="G25" s="109"/>
      <c r="H25" s="109"/>
      <c r="I25" s="109"/>
      <c r="J25" s="89"/>
      <c r="K25" s="89"/>
      <c r="L25" s="89"/>
      <c r="M25" s="89"/>
      <c r="N25" s="89"/>
      <c r="O25" s="89"/>
      <c r="P25" s="90"/>
      <c r="Q25" s="66"/>
      <c r="S25" s="84"/>
      <c r="T25" s="86"/>
      <c r="U25" s="37"/>
      <c r="V25" s="35"/>
      <c r="W25" s="35"/>
    </row>
    <row r="26" spans="1:23" s="63" customFormat="1">
      <c r="B26" s="8"/>
      <c r="C26" s="67" t="s">
        <v>17</v>
      </c>
      <c r="D26" s="167" t="s">
        <v>220</v>
      </c>
      <c r="E26" s="109"/>
      <c r="F26" s="109"/>
      <c r="G26" s="109"/>
      <c r="H26" s="109"/>
      <c r="I26" s="109"/>
      <c r="J26" s="89"/>
      <c r="K26" s="89"/>
      <c r="L26" s="89"/>
      <c r="M26" s="89"/>
      <c r="N26" s="89"/>
      <c r="O26" s="89"/>
      <c r="P26" s="90"/>
      <c r="Q26" s="66"/>
      <c r="S26" s="84"/>
      <c r="T26" s="86"/>
      <c r="U26" s="36"/>
      <c r="V26" s="34"/>
      <c r="W26" s="35"/>
    </row>
    <row r="27" spans="1:23" s="63" customFormat="1">
      <c r="B27" s="8"/>
      <c r="C27" s="67" t="s">
        <v>18</v>
      </c>
      <c r="D27" s="167" t="s">
        <v>34</v>
      </c>
      <c r="E27" s="109"/>
      <c r="F27" s="109"/>
      <c r="G27" s="109"/>
      <c r="H27" s="109"/>
      <c r="I27" s="109"/>
      <c r="J27" s="89"/>
      <c r="K27" s="89"/>
      <c r="L27" s="89"/>
      <c r="M27" s="89"/>
      <c r="N27" s="89"/>
      <c r="O27" s="89"/>
      <c r="P27" s="90"/>
      <c r="Q27" s="66"/>
      <c r="S27" s="84"/>
      <c r="T27" s="86"/>
      <c r="U27" s="36"/>
      <c r="V27" s="34"/>
      <c r="W27" s="35"/>
    </row>
    <row r="28" spans="1:23" s="63" customFormat="1">
      <c r="B28" s="258"/>
      <c r="C28" s="110" t="s">
        <v>213</v>
      </c>
      <c r="D28" s="147" t="s">
        <v>21</v>
      </c>
      <c r="E28" s="109"/>
      <c r="F28" s="109"/>
      <c r="G28" s="109"/>
      <c r="H28" s="109"/>
      <c r="I28" s="109"/>
      <c r="J28" s="89"/>
      <c r="K28" s="89"/>
      <c r="L28" s="89"/>
      <c r="M28" s="89"/>
      <c r="N28" s="89"/>
      <c r="O28" s="89"/>
      <c r="P28" s="90"/>
      <c r="Q28" s="66"/>
      <c r="S28" s="84"/>
      <c r="T28" s="86"/>
      <c r="U28" s="37"/>
      <c r="V28" s="34"/>
      <c r="W28" s="35"/>
    </row>
    <row r="29" spans="1:23" s="63" customFormat="1">
      <c r="B29" s="259"/>
      <c r="C29" s="111"/>
      <c r="D29" s="241"/>
      <c r="E29" s="242"/>
      <c r="F29" s="242"/>
      <c r="G29" s="242"/>
      <c r="H29" s="242"/>
      <c r="I29" s="242"/>
      <c r="J29" s="242"/>
      <c r="K29" s="242"/>
      <c r="L29" s="242"/>
      <c r="M29" s="242"/>
      <c r="N29" s="242"/>
      <c r="O29" s="242"/>
      <c r="P29" s="243"/>
      <c r="Q29" s="66"/>
      <c r="S29" s="84" t="str">
        <f>IF(V29="NG","その他の具体的な内容を記入してください/","")</f>
        <v/>
      </c>
      <c r="T29" s="112">
        <f>IF(B28="",1,"")</f>
        <v>1</v>
      </c>
      <c r="U29" s="37"/>
      <c r="V29" s="34" t="str">
        <f>IF(AND(B28="○",D29=""),"NG","OK")</f>
        <v>OK</v>
      </c>
      <c r="W29" s="35"/>
    </row>
    <row r="30" spans="1:23">
      <c r="B30" s="61"/>
      <c r="C30" s="87"/>
      <c r="D30" s="87"/>
      <c r="E30" s="87"/>
      <c r="F30" s="87"/>
      <c r="G30" s="87"/>
      <c r="H30" s="87"/>
      <c r="I30" s="87"/>
      <c r="J30" s="87"/>
      <c r="K30" s="87"/>
      <c r="L30" s="87"/>
      <c r="M30" s="87"/>
      <c r="N30" s="87"/>
      <c r="O30" s="87"/>
      <c r="P30" s="87"/>
      <c r="Q30" s="87"/>
      <c r="W30" s="35"/>
    </row>
    <row r="31" spans="1:23" ht="15" customHeight="1">
      <c r="A31" s="54"/>
      <c r="B31" s="61" t="s">
        <v>221</v>
      </c>
      <c r="C31" s="238" t="s">
        <v>385</v>
      </c>
      <c r="D31" s="238"/>
      <c r="E31" s="238"/>
      <c r="F31" s="238"/>
      <c r="G31" s="238"/>
      <c r="H31" s="238"/>
      <c r="I31" s="238"/>
      <c r="J31" s="238"/>
      <c r="K31" s="238"/>
      <c r="L31" s="238"/>
      <c r="M31" s="238"/>
      <c r="N31" s="238"/>
      <c r="O31" s="238"/>
      <c r="P31" s="238"/>
      <c r="Q31" s="238"/>
      <c r="U31" s="37"/>
      <c r="V31" s="35"/>
      <c r="W31" s="35"/>
    </row>
    <row r="32" spans="1:23">
      <c r="A32" s="54"/>
      <c r="B32" s="61"/>
      <c r="C32" s="238"/>
      <c r="D32" s="238"/>
      <c r="E32" s="238"/>
      <c r="F32" s="238"/>
      <c r="G32" s="238"/>
      <c r="H32" s="238"/>
      <c r="I32" s="238"/>
      <c r="J32" s="238"/>
      <c r="K32" s="238"/>
      <c r="L32" s="238"/>
      <c r="M32" s="238"/>
      <c r="N32" s="238"/>
      <c r="O32" s="238"/>
      <c r="P32" s="238"/>
      <c r="Q32" s="238"/>
      <c r="T32" s="88"/>
      <c r="U32" s="37"/>
      <c r="W32" s="35"/>
    </row>
    <row r="33" spans="1:23">
      <c r="A33" s="54"/>
      <c r="B33" s="61"/>
      <c r="C33" s="238"/>
      <c r="D33" s="238"/>
      <c r="E33" s="238"/>
      <c r="F33" s="238"/>
      <c r="G33" s="238"/>
      <c r="H33" s="238"/>
      <c r="I33" s="238"/>
      <c r="J33" s="238"/>
      <c r="K33" s="238"/>
      <c r="L33" s="238"/>
      <c r="M33" s="238"/>
      <c r="N33" s="238"/>
      <c r="O33" s="238"/>
      <c r="P33" s="238"/>
      <c r="Q33" s="238"/>
      <c r="T33" s="88"/>
      <c r="W33" s="35"/>
    </row>
    <row r="34" spans="1:23">
      <c r="A34" s="54"/>
      <c r="B34" s="61"/>
      <c r="C34" s="238"/>
      <c r="D34" s="238"/>
      <c r="E34" s="238"/>
      <c r="F34" s="238"/>
      <c r="G34" s="238"/>
      <c r="H34" s="238"/>
      <c r="I34" s="238"/>
      <c r="J34" s="238"/>
      <c r="K34" s="238"/>
      <c r="L34" s="238"/>
      <c r="M34" s="238"/>
      <c r="N34" s="238"/>
      <c r="O34" s="238"/>
      <c r="P34" s="238"/>
      <c r="Q34" s="238"/>
      <c r="T34" s="88"/>
      <c r="W34" s="35"/>
    </row>
    <row r="35" spans="1:23">
      <c r="A35" s="54"/>
      <c r="B35" s="61"/>
      <c r="C35" s="238"/>
      <c r="D35" s="238"/>
      <c r="E35" s="238"/>
      <c r="F35" s="238"/>
      <c r="G35" s="238"/>
      <c r="H35" s="238"/>
      <c r="I35" s="238"/>
      <c r="J35" s="238"/>
      <c r="K35" s="238"/>
      <c r="L35" s="238"/>
      <c r="M35" s="238"/>
      <c r="N35" s="238"/>
      <c r="O35" s="238"/>
      <c r="P35" s="238"/>
      <c r="Q35" s="238"/>
      <c r="T35" s="88"/>
    </row>
    <row r="36" spans="1:23">
      <c r="A36" s="54"/>
      <c r="B36" s="61"/>
      <c r="C36" s="238"/>
      <c r="D36" s="238"/>
      <c r="E36" s="238"/>
      <c r="F36" s="238"/>
      <c r="G36" s="238"/>
      <c r="H36" s="238"/>
      <c r="I36" s="238"/>
      <c r="J36" s="238"/>
      <c r="K36" s="238"/>
      <c r="L36" s="238"/>
      <c r="M36" s="238"/>
      <c r="N36" s="238"/>
      <c r="O36" s="238"/>
      <c r="P36" s="238"/>
      <c r="Q36" s="238"/>
      <c r="T36" s="88"/>
    </row>
    <row r="37" spans="1:23">
      <c r="A37" s="54"/>
      <c r="B37" s="65" t="s">
        <v>7</v>
      </c>
      <c r="C37" s="2"/>
      <c r="D37" s="66"/>
      <c r="E37" s="66"/>
      <c r="F37" s="66"/>
      <c r="G37" s="66"/>
      <c r="H37" s="66"/>
      <c r="I37" s="66"/>
      <c r="J37" s="66"/>
      <c r="K37" s="66"/>
      <c r="L37" s="66"/>
      <c r="M37" s="66"/>
      <c r="N37" s="66"/>
      <c r="O37" s="66"/>
      <c r="P37" s="66"/>
      <c r="Q37" s="66"/>
      <c r="S37" s="84" t="str">
        <f>IF(V37="NG","いずれか一つを選択してください/","")</f>
        <v>いずれか一つを選択してください/</v>
      </c>
      <c r="T37" s="118"/>
      <c r="U37" s="37"/>
      <c r="V37" s="34" t="str">
        <f>IF(C37="","NG","OK")</f>
        <v>NG</v>
      </c>
      <c r="W37" s="35"/>
    </row>
    <row r="38" spans="1:23">
      <c r="A38" s="54"/>
      <c r="B38" s="67" t="s">
        <v>8</v>
      </c>
      <c r="C38" s="155" t="s">
        <v>222</v>
      </c>
      <c r="D38" s="180"/>
      <c r="E38" s="89"/>
      <c r="F38" s="89"/>
      <c r="G38" s="89"/>
      <c r="H38" s="89"/>
      <c r="I38" s="89"/>
      <c r="J38" s="89"/>
      <c r="K38" s="89"/>
      <c r="L38" s="89"/>
      <c r="M38" s="89"/>
      <c r="N38" s="89"/>
      <c r="O38" s="89"/>
      <c r="P38" s="90"/>
      <c r="Q38" s="66"/>
      <c r="U38" s="37"/>
      <c r="V38" s="35"/>
      <c r="W38" s="35"/>
    </row>
    <row r="39" spans="1:23">
      <c r="A39" s="54"/>
      <c r="B39" s="67" t="s">
        <v>9</v>
      </c>
      <c r="C39" s="155" t="s">
        <v>223</v>
      </c>
      <c r="D39" s="180"/>
      <c r="E39" s="89"/>
      <c r="F39" s="89"/>
      <c r="G39" s="89"/>
      <c r="H39" s="89"/>
      <c r="I39" s="89"/>
      <c r="J39" s="89"/>
      <c r="K39" s="89"/>
      <c r="L39" s="89"/>
      <c r="M39" s="89"/>
      <c r="N39" s="89"/>
      <c r="O39" s="89"/>
      <c r="P39" s="90"/>
      <c r="Q39" s="66"/>
      <c r="W39" s="35"/>
    </row>
    <row r="40" spans="1:23">
      <c r="A40" s="54"/>
      <c r="B40" s="67" t="s">
        <v>10</v>
      </c>
      <c r="C40" s="155" t="s">
        <v>224</v>
      </c>
      <c r="D40" s="180"/>
      <c r="E40" s="89"/>
      <c r="F40" s="89"/>
      <c r="G40" s="89"/>
      <c r="H40" s="89"/>
      <c r="I40" s="89"/>
      <c r="J40" s="89"/>
      <c r="K40" s="89"/>
      <c r="L40" s="89"/>
      <c r="M40" s="89"/>
      <c r="N40" s="89"/>
      <c r="O40" s="89"/>
      <c r="P40" s="90"/>
      <c r="Q40" s="66"/>
      <c r="W40" s="35"/>
    </row>
    <row r="41" spans="1:23">
      <c r="A41" s="54"/>
      <c r="B41" s="67" t="s">
        <v>11</v>
      </c>
      <c r="C41" s="155" t="s">
        <v>225</v>
      </c>
      <c r="D41" s="180"/>
      <c r="E41" s="89"/>
      <c r="F41" s="89"/>
      <c r="G41" s="89"/>
      <c r="H41" s="89"/>
      <c r="I41" s="89"/>
      <c r="J41" s="89"/>
      <c r="K41" s="89"/>
      <c r="L41" s="89"/>
      <c r="M41" s="89"/>
      <c r="N41" s="89"/>
      <c r="O41" s="89"/>
      <c r="P41" s="90"/>
      <c r="Q41" s="66"/>
      <c r="U41" s="37"/>
      <c r="V41" s="35"/>
      <c r="W41" s="35"/>
    </row>
    <row r="42" spans="1:23">
      <c r="A42" s="54"/>
      <c r="B42" s="110" t="s">
        <v>31</v>
      </c>
      <c r="C42" s="129" t="s">
        <v>417</v>
      </c>
      <c r="D42" s="109"/>
      <c r="E42" s="109"/>
      <c r="F42" s="109"/>
      <c r="G42" s="109"/>
      <c r="H42" s="109"/>
      <c r="I42" s="89"/>
      <c r="J42" s="89"/>
      <c r="K42" s="89"/>
      <c r="L42" s="89"/>
      <c r="M42" s="89"/>
      <c r="N42" s="89"/>
      <c r="O42" s="89"/>
      <c r="P42" s="90"/>
      <c r="Q42" s="66"/>
      <c r="U42" s="37"/>
      <c r="V42" s="35"/>
      <c r="W42" s="35"/>
    </row>
    <row r="43" spans="1:23" ht="15" customHeight="1">
      <c r="A43" s="54"/>
      <c r="B43" s="111"/>
      <c r="C43" s="120"/>
      <c r="D43" s="324"/>
      <c r="E43" s="325"/>
      <c r="F43" s="325"/>
      <c r="G43" s="325"/>
      <c r="H43" s="325"/>
      <c r="I43" s="325"/>
      <c r="J43" s="325"/>
      <c r="K43" s="325"/>
      <c r="L43" s="325"/>
      <c r="M43" s="325"/>
      <c r="N43" s="325"/>
      <c r="O43" s="325"/>
      <c r="P43" s="326"/>
      <c r="Q43" s="66"/>
      <c r="S43" s="84" t="str">
        <f>IF(V43="NG","その他の具体的な内容を記入してください/","")</f>
        <v/>
      </c>
      <c r="T43" s="112">
        <f>IF(C37&lt;&gt;5,1,"")</f>
        <v>1</v>
      </c>
      <c r="U43" s="37"/>
      <c r="V43" s="34" t="str">
        <f>IF(AND(C37=5,D43=""),"NG","OK")</f>
        <v>OK</v>
      </c>
      <c r="W43" s="35"/>
    </row>
    <row r="44" spans="1:23">
      <c r="A44" s="54"/>
      <c r="B44" s="121"/>
      <c r="C44" s="77"/>
      <c r="D44" s="77"/>
      <c r="E44" s="77"/>
      <c r="F44" s="77"/>
      <c r="G44" s="77"/>
      <c r="H44" s="77"/>
      <c r="I44" s="77"/>
      <c r="J44" s="77"/>
      <c r="K44" s="77"/>
      <c r="L44" s="77"/>
      <c r="M44" s="77"/>
      <c r="N44" s="77"/>
      <c r="O44" s="77"/>
      <c r="P44" s="121"/>
      <c r="Q44" s="66"/>
      <c r="U44" s="37"/>
      <c r="W44" s="35"/>
    </row>
    <row r="45" spans="1:23" ht="15" customHeight="1">
      <c r="A45" s="54"/>
      <c r="B45" s="61" t="s">
        <v>226</v>
      </c>
      <c r="C45" s="238" t="s">
        <v>672</v>
      </c>
      <c r="D45" s="238"/>
      <c r="E45" s="238"/>
      <c r="F45" s="238"/>
      <c r="G45" s="238"/>
      <c r="H45" s="238"/>
      <c r="I45" s="238"/>
      <c r="J45" s="238"/>
      <c r="K45" s="238"/>
      <c r="L45" s="238"/>
      <c r="M45" s="238"/>
      <c r="N45" s="238"/>
      <c r="O45" s="238"/>
      <c r="P45" s="238"/>
      <c r="Q45" s="238"/>
      <c r="T45" s="112" t="str">
        <f>IF(OR(C37=3,C37=4),1,"")</f>
        <v/>
      </c>
      <c r="U45" s="37"/>
      <c r="V45" s="35"/>
      <c r="W45" s="35"/>
    </row>
    <row r="46" spans="1:23" ht="15" customHeight="1">
      <c r="A46" s="54"/>
      <c r="B46" s="61"/>
      <c r="C46" s="238"/>
      <c r="D46" s="238"/>
      <c r="E46" s="238"/>
      <c r="F46" s="238"/>
      <c r="G46" s="238"/>
      <c r="H46" s="238"/>
      <c r="I46" s="238"/>
      <c r="J46" s="238"/>
      <c r="K46" s="238"/>
      <c r="L46" s="238"/>
      <c r="M46" s="238"/>
      <c r="N46" s="238"/>
      <c r="O46" s="238"/>
      <c r="P46" s="238"/>
      <c r="Q46" s="238"/>
      <c r="U46" s="37"/>
      <c r="W46" s="35"/>
    </row>
    <row r="47" spans="1:23" ht="15" customHeight="1">
      <c r="A47" s="54"/>
      <c r="B47" s="73"/>
      <c r="C47" s="140"/>
      <c r="D47" s="140"/>
      <c r="E47" s="140"/>
      <c r="F47" s="124"/>
      <c r="G47" s="125"/>
      <c r="H47" s="74"/>
      <c r="I47" s="181" t="s">
        <v>465</v>
      </c>
      <c r="J47" s="74"/>
      <c r="K47" s="74"/>
      <c r="L47" s="182"/>
      <c r="M47" s="183" t="s">
        <v>231</v>
      </c>
      <c r="N47" s="74"/>
      <c r="O47" s="132"/>
      <c r="P47" s="133"/>
      <c r="Q47" s="126"/>
      <c r="T47" s="88"/>
      <c r="U47" s="37"/>
      <c r="V47" s="35"/>
      <c r="W47" s="35"/>
    </row>
    <row r="48" spans="1:23" ht="30.6" customHeight="1">
      <c r="A48" s="54"/>
      <c r="B48" s="67" t="s">
        <v>8</v>
      </c>
      <c r="C48" s="167" t="s">
        <v>227</v>
      </c>
      <c r="D48" s="184"/>
      <c r="E48" s="184"/>
      <c r="F48" s="184"/>
      <c r="G48" s="184"/>
      <c r="H48" s="69"/>
      <c r="I48" s="399"/>
      <c r="J48" s="400"/>
      <c r="K48" s="400"/>
      <c r="L48" s="401"/>
      <c r="M48" s="399"/>
      <c r="N48" s="400"/>
      <c r="O48" s="400"/>
      <c r="P48" s="401"/>
      <c r="Q48" s="87"/>
      <c r="S48" s="108" t="str">
        <f>IF(V48="NG","1．実施した：「うち、2025年度」で「〇」を選択する場合は、「現在まで」に「〇」を選択してください。/","")</f>
        <v/>
      </c>
      <c r="T48" s="88"/>
      <c r="U48" s="37"/>
      <c r="V48" s="34" t="str">
        <f>IF(AND(OR(C37=1,C37=2,C37=5),I48&lt;&gt;"○",M48="○"),"NG","OK")</f>
        <v>OK</v>
      </c>
      <c r="W48" s="35"/>
    </row>
    <row r="49" spans="1:23" ht="30.6" customHeight="1">
      <c r="A49" s="54"/>
      <c r="B49" s="67" t="s">
        <v>9</v>
      </c>
      <c r="C49" s="167" t="s">
        <v>228</v>
      </c>
      <c r="D49" s="53"/>
      <c r="E49" s="53"/>
      <c r="F49" s="53"/>
      <c r="G49" s="53"/>
      <c r="H49" s="69"/>
      <c r="I49" s="399"/>
      <c r="J49" s="400"/>
      <c r="K49" s="400"/>
      <c r="L49" s="401"/>
      <c r="M49" s="399"/>
      <c r="N49" s="400"/>
      <c r="O49" s="400"/>
      <c r="P49" s="401"/>
      <c r="Q49" s="87"/>
      <c r="S49" s="108" t="str">
        <f>IF(V49="NG","2．具体的に検討したが、実施していない：「うち、2025年度」で「〇」を選択する場合は、「現在まで」に「〇」を選択してください。/","")</f>
        <v/>
      </c>
      <c r="T49" s="88"/>
      <c r="U49" s="37"/>
      <c r="V49" s="34" t="str">
        <f>IF(AND(OR(C37=1,C37=2,C37=5),I49&lt;&gt;"○",M49="○"),"NG","OK")</f>
        <v>OK</v>
      </c>
      <c r="W49" s="35"/>
    </row>
    <row r="50" spans="1:23" ht="30.6" customHeight="1">
      <c r="A50" s="54"/>
      <c r="B50" s="67" t="s">
        <v>10</v>
      </c>
      <c r="C50" s="167" t="s">
        <v>229</v>
      </c>
      <c r="D50" s="185"/>
      <c r="E50" s="185"/>
      <c r="F50" s="185"/>
      <c r="G50" s="185"/>
      <c r="H50" s="69"/>
      <c r="I50" s="399"/>
      <c r="J50" s="400"/>
      <c r="K50" s="400"/>
      <c r="L50" s="401"/>
      <c r="M50" s="399"/>
      <c r="N50" s="400"/>
      <c r="O50" s="400"/>
      <c r="P50" s="401"/>
      <c r="Q50" s="87"/>
      <c r="S50" s="108" t="str">
        <f>IF(V50="NG","3．情報収集・概算検討のみ行った：「うち、2025年度」で「〇」を選択する場合は、「現在まで」に「〇」を選択してください。/","")</f>
        <v/>
      </c>
      <c r="T50" s="88"/>
      <c r="U50" s="37"/>
      <c r="V50" s="34" t="str">
        <f>IF(AND(OR(C37=1,C37=2,C37=5),I50&lt;&gt;"○",M50="○"),"NG","OK")</f>
        <v>OK</v>
      </c>
      <c r="W50" s="35"/>
    </row>
    <row r="51" spans="1:23" ht="30.6" customHeight="1">
      <c r="A51" s="54"/>
      <c r="B51" s="67" t="s">
        <v>11</v>
      </c>
      <c r="C51" s="167" t="s">
        <v>230</v>
      </c>
      <c r="D51" s="186"/>
      <c r="E51" s="186"/>
      <c r="F51" s="53"/>
      <c r="G51" s="53"/>
      <c r="H51" s="69"/>
      <c r="I51" s="399"/>
      <c r="J51" s="400"/>
      <c r="K51" s="400"/>
      <c r="L51" s="401"/>
      <c r="M51" s="399"/>
      <c r="N51" s="400"/>
      <c r="O51" s="400"/>
      <c r="P51" s="401"/>
      <c r="Q51" s="87"/>
      <c r="S51" s="108" t="str">
        <f>IF(V51="NG","4．検討していない：「うち、2025年度」で「〇」を選択する場合は、「現在まで」に「〇」を選択してください。/","")</f>
        <v/>
      </c>
      <c r="T51" s="88"/>
      <c r="U51" s="37"/>
      <c r="V51" s="34" t="str">
        <f>IF(AND(OR(C37=1,C37=2,C37=5),I51&lt;&gt;"○",M51="○"),"NG","OK")</f>
        <v>OK</v>
      </c>
      <c r="W51" s="35"/>
    </row>
    <row r="52" spans="1:23">
      <c r="A52" s="54"/>
      <c r="B52" s="61"/>
      <c r="C52" s="87"/>
      <c r="D52" s="87"/>
      <c r="E52" s="87"/>
      <c r="F52" s="87"/>
      <c r="G52" s="87"/>
      <c r="H52" s="87"/>
      <c r="I52" s="87"/>
      <c r="J52" s="87"/>
      <c r="K52" s="87"/>
      <c r="L52" s="87"/>
      <c r="M52" s="87"/>
      <c r="N52" s="87"/>
      <c r="O52" s="87"/>
      <c r="P52" s="87"/>
      <c r="Q52" s="87"/>
      <c r="T52" s="88"/>
      <c r="U52" s="37"/>
      <c r="W52" s="35"/>
    </row>
    <row r="53" spans="1:23">
      <c r="W53" s="35"/>
    </row>
    <row r="54" spans="1:23">
      <c r="B54" s="63" t="s">
        <v>418</v>
      </c>
      <c r="U54" s="37"/>
      <c r="V54" s="35"/>
      <c r="W54" s="35"/>
    </row>
    <row r="55" spans="1:23">
      <c r="U55" s="37"/>
      <c r="V55" s="35"/>
      <c r="W55" s="35"/>
    </row>
    <row r="56" spans="1:23">
      <c r="B56" s="114" t="s">
        <v>22</v>
      </c>
      <c r="W56" s="35"/>
    </row>
    <row r="57" spans="1:23">
      <c r="U57" s="37"/>
      <c r="W57" s="35"/>
    </row>
    <row r="58" spans="1:23">
      <c r="U58" s="37"/>
      <c r="V58" s="35"/>
      <c r="W58" s="35"/>
    </row>
    <row r="59" spans="1:23">
      <c r="U59" s="37"/>
      <c r="W59" s="35"/>
    </row>
    <row r="60" spans="1:23">
      <c r="U60" s="37"/>
      <c r="V60" s="35"/>
    </row>
    <row r="61" spans="1:23">
      <c r="U61" s="37"/>
      <c r="W61" s="35"/>
    </row>
    <row r="62" spans="1:23" hidden="1">
      <c r="U62" s="37"/>
      <c r="V62" s="35"/>
      <c r="W62" s="35"/>
    </row>
    <row r="63" spans="1:23" hidden="1">
      <c r="U63" s="37"/>
      <c r="W63" s="35"/>
    </row>
    <row r="64" spans="1:23" hidden="1">
      <c r="U64" s="37"/>
      <c r="V64" s="35"/>
      <c r="W64" s="35"/>
    </row>
    <row r="65" spans="21:23" hidden="1">
      <c r="U65" s="37"/>
      <c r="W65" s="35"/>
    </row>
    <row r="66" spans="21:23" hidden="1">
      <c r="U66" s="37"/>
      <c r="V66" s="35"/>
      <c r="W66" s="35"/>
    </row>
    <row r="67" spans="21:23" hidden="1">
      <c r="U67" s="37"/>
      <c r="W67" s="35"/>
    </row>
    <row r="68" spans="21:23" hidden="1">
      <c r="W68" s="35"/>
    </row>
    <row r="69" spans="21:23" hidden="1">
      <c r="U69" s="37"/>
      <c r="V69" s="35"/>
      <c r="W69" s="35"/>
    </row>
    <row r="70" spans="21:23" hidden="1">
      <c r="U70" s="37"/>
      <c r="W70" s="35"/>
    </row>
    <row r="71" spans="21:23" hidden="1">
      <c r="W71" s="35"/>
    </row>
    <row r="72" spans="21:23" hidden="1">
      <c r="U72" s="37"/>
      <c r="V72" s="35"/>
      <c r="W72" s="35"/>
    </row>
    <row r="73" spans="21:23" hidden="1">
      <c r="U73" s="37"/>
      <c r="W73" s="35"/>
    </row>
    <row r="74" spans="21:23" hidden="1">
      <c r="U74" s="37"/>
      <c r="W74" s="35"/>
    </row>
    <row r="75" spans="21:23" hidden="1">
      <c r="U75" s="37"/>
      <c r="V75" s="35"/>
      <c r="W75" s="35"/>
    </row>
    <row r="76" spans="21:23" hidden="1">
      <c r="U76" s="37"/>
      <c r="W76" s="35"/>
    </row>
    <row r="78" spans="21:23" hidden="1">
      <c r="U78" s="37"/>
      <c r="V78" s="35"/>
      <c r="W78" s="35"/>
    </row>
    <row r="79" spans="21:23" hidden="1">
      <c r="U79" s="37"/>
      <c r="V79" s="35"/>
      <c r="W79" s="35"/>
    </row>
    <row r="80" spans="21:23" hidden="1">
      <c r="U80" s="37"/>
      <c r="V80" s="35"/>
      <c r="W80" s="35"/>
    </row>
    <row r="81" spans="21:23" hidden="1">
      <c r="U81" s="37"/>
      <c r="V81" s="35"/>
      <c r="W81" s="35"/>
    </row>
    <row r="82" spans="21:23" hidden="1">
      <c r="W82" s="35"/>
    </row>
    <row r="83" spans="21:23" hidden="1">
      <c r="U83" s="37"/>
      <c r="W83" s="35"/>
    </row>
    <row r="84" spans="21:23" hidden="1">
      <c r="U84" s="37"/>
      <c r="V84" s="35"/>
      <c r="W84" s="35"/>
    </row>
    <row r="85" spans="21:23" hidden="1">
      <c r="U85" s="37"/>
      <c r="W85" s="35"/>
    </row>
    <row r="86" spans="21:23" hidden="1">
      <c r="U86" s="37"/>
      <c r="V86" s="35"/>
      <c r="W86" s="35"/>
    </row>
    <row r="87" spans="21:23" hidden="1">
      <c r="U87" s="37"/>
      <c r="W87" s="35"/>
    </row>
    <row r="88" spans="21:23" hidden="1">
      <c r="U88" s="37"/>
      <c r="V88" s="35"/>
      <c r="W88" s="35"/>
    </row>
    <row r="89" spans="21:23" hidden="1">
      <c r="U89" s="37"/>
      <c r="W89" s="35"/>
    </row>
    <row r="90" spans="21:23" hidden="1">
      <c r="U90" s="37"/>
      <c r="V90" s="35"/>
      <c r="W90" s="35"/>
    </row>
    <row r="91" spans="21:23" hidden="1">
      <c r="U91" s="37"/>
      <c r="W91" s="35"/>
    </row>
    <row r="92" spans="21:23" hidden="1">
      <c r="W92" s="35"/>
    </row>
    <row r="93" spans="21:23" hidden="1">
      <c r="U93" s="37"/>
      <c r="V93" s="35"/>
      <c r="W93" s="35"/>
    </row>
    <row r="94" spans="21:23" hidden="1">
      <c r="U94" s="37"/>
      <c r="V94" s="35"/>
      <c r="W94" s="35"/>
    </row>
    <row r="95" spans="21:23" hidden="1">
      <c r="U95" s="37"/>
      <c r="V95" s="35"/>
      <c r="W95" s="35"/>
    </row>
    <row r="96" spans="21:23" hidden="1">
      <c r="W96" s="35"/>
    </row>
    <row r="97" spans="21:23" hidden="1">
      <c r="W97" s="35"/>
    </row>
    <row r="98" spans="21:23" hidden="1">
      <c r="U98" s="37"/>
      <c r="V98" s="35"/>
      <c r="W98" s="35"/>
    </row>
    <row r="101" spans="21:23" hidden="1">
      <c r="U101" s="37"/>
      <c r="V101" s="35"/>
      <c r="W101" s="35"/>
    </row>
    <row r="102" spans="21:23" hidden="1">
      <c r="U102" s="37"/>
      <c r="V102" s="35"/>
      <c r="W102" s="35"/>
    </row>
    <row r="103" spans="21:23" hidden="1">
      <c r="U103" s="37"/>
      <c r="V103" s="35"/>
      <c r="W103" s="35"/>
    </row>
    <row r="104" spans="21:23" hidden="1">
      <c r="U104" s="37"/>
      <c r="V104" s="35"/>
      <c r="W104" s="35"/>
    </row>
    <row r="105" spans="21:23" hidden="1">
      <c r="U105" s="37"/>
      <c r="V105" s="35"/>
      <c r="W105" s="35"/>
    </row>
    <row r="106" spans="21:23" hidden="1">
      <c r="U106" s="37"/>
      <c r="V106" s="35"/>
      <c r="W106" s="35"/>
    </row>
    <row r="107" spans="21:23" hidden="1">
      <c r="U107" s="37"/>
      <c r="V107" s="35"/>
      <c r="W107" s="35"/>
    </row>
    <row r="108" spans="21:23" hidden="1">
      <c r="U108" s="37"/>
      <c r="V108" s="35"/>
      <c r="W108" s="35"/>
    </row>
    <row r="109" spans="21:23" hidden="1">
      <c r="W109" s="35"/>
    </row>
    <row r="110" spans="21:23" hidden="1">
      <c r="U110" s="37"/>
      <c r="V110" s="35"/>
      <c r="W110" s="35"/>
    </row>
    <row r="111" spans="21:23" hidden="1">
      <c r="U111" s="37"/>
      <c r="V111" s="35"/>
      <c r="W111" s="35"/>
    </row>
    <row r="112" spans="21:23" hidden="1">
      <c r="U112" s="37"/>
      <c r="V112" s="35"/>
      <c r="W112" s="35"/>
    </row>
    <row r="113" spans="21:23" hidden="1">
      <c r="U113" s="37"/>
      <c r="V113" s="35"/>
      <c r="W113" s="35"/>
    </row>
    <row r="114" spans="21:23" hidden="1">
      <c r="W114" s="35"/>
    </row>
    <row r="115" spans="21:23" hidden="1">
      <c r="W115" s="35"/>
    </row>
    <row r="116" spans="21:23" hidden="1">
      <c r="U116" s="37"/>
      <c r="V116" s="35"/>
      <c r="W116" s="35"/>
    </row>
    <row r="117" spans="21:23" hidden="1">
      <c r="U117" s="37"/>
      <c r="V117" s="35"/>
      <c r="W117" s="35"/>
    </row>
    <row r="118" spans="21:23" hidden="1">
      <c r="U118" s="37"/>
      <c r="V118" s="35"/>
      <c r="W118" s="35"/>
    </row>
    <row r="121" spans="21:23" hidden="1">
      <c r="W121" s="35"/>
    </row>
    <row r="122" spans="21:23" hidden="1">
      <c r="U122" s="37"/>
      <c r="V122" s="35"/>
      <c r="W122" s="35"/>
    </row>
    <row r="123" spans="21:23" hidden="1">
      <c r="U123" s="37"/>
      <c r="V123" s="35"/>
      <c r="W123" s="35"/>
    </row>
    <row r="124" spans="21:23" hidden="1">
      <c r="U124" s="37"/>
      <c r="V124" s="35"/>
      <c r="W124" s="35"/>
    </row>
    <row r="125" spans="21:23" hidden="1">
      <c r="U125" s="37"/>
      <c r="V125" s="35"/>
      <c r="W125" s="35"/>
    </row>
    <row r="126" spans="21:23" hidden="1">
      <c r="W126" s="35"/>
    </row>
    <row r="127" spans="21:23" hidden="1">
      <c r="U127" s="37"/>
      <c r="V127" s="35"/>
      <c r="W127" s="35"/>
    </row>
    <row r="128" spans="21:23" hidden="1">
      <c r="U128" s="37"/>
      <c r="V128" s="35"/>
      <c r="W128" s="35"/>
    </row>
    <row r="129" spans="21:23" hidden="1">
      <c r="U129" s="37"/>
      <c r="V129" s="35"/>
      <c r="W129" s="35"/>
    </row>
    <row r="130" spans="21:23" hidden="1">
      <c r="W130" s="35"/>
    </row>
    <row r="131" spans="21:23" hidden="1">
      <c r="U131" s="37"/>
      <c r="V131" s="35"/>
      <c r="W131" s="35"/>
    </row>
    <row r="132" spans="21:23" hidden="1">
      <c r="U132" s="37"/>
      <c r="V132" s="35"/>
      <c r="W132" s="35"/>
    </row>
    <row r="133" spans="21:23" hidden="1">
      <c r="U133" s="37"/>
      <c r="V133" s="35"/>
      <c r="W133" s="35"/>
    </row>
    <row r="134" spans="21:23" hidden="1">
      <c r="U134" s="37"/>
      <c r="V134" s="35"/>
      <c r="W134" s="35"/>
    </row>
    <row r="135" spans="21:23" hidden="1">
      <c r="W135" s="35"/>
    </row>
    <row r="137" spans="21:23" hidden="1">
      <c r="U137" s="37"/>
      <c r="V137" s="35"/>
      <c r="W137" s="35"/>
    </row>
    <row r="138" spans="21:23" hidden="1">
      <c r="U138" s="37"/>
      <c r="V138" s="35"/>
      <c r="W138" s="35"/>
    </row>
    <row r="139" spans="21:23" hidden="1">
      <c r="U139" s="37"/>
      <c r="V139" s="35"/>
      <c r="W139" s="35"/>
    </row>
    <row r="140" spans="21:23" hidden="1">
      <c r="U140" s="37"/>
      <c r="V140" s="35"/>
      <c r="W140" s="35"/>
    </row>
    <row r="141" spans="21:23" hidden="1">
      <c r="U141" s="37"/>
      <c r="V141" s="35"/>
      <c r="W141" s="35"/>
    </row>
    <row r="142" spans="21:23" hidden="1">
      <c r="U142" s="37"/>
      <c r="V142" s="35"/>
      <c r="W142" s="35"/>
    </row>
    <row r="143" spans="21:23" hidden="1">
      <c r="W143" s="35"/>
    </row>
    <row r="144" spans="21:23" hidden="1">
      <c r="U144" s="37"/>
      <c r="V144" s="35"/>
      <c r="W144" s="35"/>
    </row>
    <row r="145" spans="21:23" hidden="1">
      <c r="U145" s="37"/>
      <c r="V145" s="35"/>
      <c r="W145" s="35"/>
    </row>
    <row r="146" spans="21:23" hidden="1">
      <c r="U146" s="37"/>
      <c r="V146" s="35"/>
      <c r="W146" s="35"/>
    </row>
    <row r="147" spans="21:23" hidden="1">
      <c r="U147" s="37"/>
      <c r="V147" s="35"/>
      <c r="W147" s="35"/>
    </row>
    <row r="157" spans="21:23" hidden="1">
      <c r="U157" s="37"/>
      <c r="V157" s="35"/>
      <c r="W157" s="35"/>
    </row>
    <row r="158" spans="21:23" hidden="1">
      <c r="U158" s="37"/>
      <c r="V158" s="35"/>
      <c r="W158" s="35"/>
    </row>
    <row r="159" spans="21:23" hidden="1">
      <c r="U159" s="37"/>
      <c r="V159" s="35"/>
      <c r="W159" s="35"/>
    </row>
    <row r="160" spans="21:23" hidden="1">
      <c r="U160" s="37"/>
      <c r="V160" s="35"/>
      <c r="W160" s="35"/>
    </row>
    <row r="161" spans="21:23" hidden="1">
      <c r="U161" s="37"/>
      <c r="V161" s="35"/>
      <c r="W161" s="35"/>
    </row>
    <row r="162" spans="21:23" hidden="1">
      <c r="U162" s="37"/>
      <c r="V162" s="35"/>
      <c r="W162" s="35"/>
    </row>
    <row r="163" spans="21:23" hidden="1">
      <c r="U163" s="37"/>
      <c r="V163" s="35"/>
      <c r="W163" s="35"/>
    </row>
    <row r="164" spans="21:23" hidden="1">
      <c r="U164" s="37"/>
      <c r="V164" s="35"/>
      <c r="W164" s="35"/>
    </row>
    <row r="165" spans="21:23" hidden="1">
      <c r="U165" s="37"/>
      <c r="V165" s="35"/>
      <c r="W165" s="35"/>
    </row>
    <row r="166" spans="21:23" hidden="1">
      <c r="U166" s="37"/>
      <c r="V166" s="35"/>
      <c r="W166" s="35"/>
    </row>
    <row r="167" spans="21:23" hidden="1">
      <c r="U167" s="37"/>
      <c r="V167" s="35"/>
      <c r="W167" s="35"/>
    </row>
    <row r="168" spans="21:23" hidden="1">
      <c r="U168" s="37"/>
      <c r="V168" s="35"/>
      <c r="W168" s="35"/>
    </row>
    <row r="169" spans="21:23" hidden="1">
      <c r="U169" s="37"/>
      <c r="V169" s="35"/>
      <c r="W169" s="35"/>
    </row>
    <row r="170" spans="21:23" hidden="1">
      <c r="W170" s="35"/>
    </row>
    <row r="171" spans="21:23" hidden="1">
      <c r="U171" s="37"/>
      <c r="V171" s="35"/>
      <c r="W171" s="35"/>
    </row>
    <row r="172" spans="21:23" hidden="1">
      <c r="U172" s="37"/>
      <c r="V172" s="35"/>
      <c r="W172" s="35"/>
    </row>
  </sheetData>
  <sheetProtection algorithmName="SHA-512" hashValue="KumCZOd5VHIxNb37BGoom7HMpVsbGxPuEOHXkP9ieT4ti79K4Rht+8DLD4OPdCRP5VmbVnKBfKgeY/2tJcq7yQ==" saltValue="5948yao/wTkW/xUzz6QDkQ==" spinCount="100000" sheet="1" objects="1" scenarios="1"/>
  <mergeCells count="17">
    <mergeCell ref="M51:P51"/>
    <mergeCell ref="D8:P8"/>
    <mergeCell ref="I51:L51"/>
    <mergeCell ref="C4:Q5"/>
    <mergeCell ref="C11:Q12"/>
    <mergeCell ref="C17:Q18"/>
    <mergeCell ref="B28:B29"/>
    <mergeCell ref="D29:P29"/>
    <mergeCell ref="I50:L50"/>
    <mergeCell ref="I48:L48"/>
    <mergeCell ref="I49:L49"/>
    <mergeCell ref="D43:P43"/>
    <mergeCell ref="C31:Q36"/>
    <mergeCell ref="M48:P48"/>
    <mergeCell ref="M49:P49"/>
    <mergeCell ref="M50:P50"/>
    <mergeCell ref="C45:Q46"/>
  </mergeCells>
  <phoneticPr fontId="2"/>
  <conditionalFormatting sqref="B45:Q53">
    <cfRule type="expression" dxfId="11" priority="1">
      <formula>$T$45=1</formula>
    </cfRule>
  </conditionalFormatting>
  <conditionalFormatting sqref="D8">
    <cfRule type="expression" dxfId="10" priority="5">
      <formula>$T$8=1</formula>
    </cfRule>
  </conditionalFormatting>
  <conditionalFormatting sqref="D29">
    <cfRule type="expression" dxfId="9" priority="3">
      <formula>$T$29=1</formula>
    </cfRule>
  </conditionalFormatting>
  <conditionalFormatting sqref="D43">
    <cfRule type="expression" dxfId="8" priority="2">
      <formula>$T$43=1</formula>
    </cfRule>
  </conditionalFormatting>
  <dataValidations count="3">
    <dataValidation type="list" allowBlank="1" showInputMessage="1" showErrorMessage="1" sqref="C6 C13" xr:uid="{5A3C69E8-14F3-4BEA-9CDB-61DAF4DA1ECF}">
      <formula1>"1,2"</formula1>
    </dataValidation>
    <dataValidation type="list" allowBlank="1" showInputMessage="1" showErrorMessage="1" sqref="B20:B28 I48:P51" xr:uid="{581DA757-055C-43F4-A866-B7C3110D1BCE}">
      <formula1>"○,　"</formula1>
    </dataValidation>
    <dataValidation type="list" allowBlank="1" showInputMessage="1" showErrorMessage="1" sqref="C37" xr:uid="{91AFB6F7-88E1-4D6B-8C97-7CBD289C713E}">
      <formula1>"1,2,3,4,5"</formula1>
    </dataValidation>
  </dataValidations>
  <hyperlinks>
    <hyperlink ref="B56" location="基本情報!A1" display="⇒基本情報へ戻る" xr:uid="{6E0F0111-67CF-4ED5-9006-7DAF0272A72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1A192-E0D6-4767-8BFB-72394AD89AC8}">
  <sheetPr>
    <pageSetUpPr fitToPage="1"/>
  </sheetPr>
  <dimension ref="A1:G51"/>
  <sheetViews>
    <sheetView zoomScaleNormal="100" workbookViewId="0"/>
  </sheetViews>
  <sheetFormatPr defaultColWidth="0" defaultRowHeight="0" customHeight="1" zeroHeight="1"/>
  <cols>
    <col min="1" max="1" width="2.625" style="48" customWidth="1"/>
    <col min="2" max="2" width="9.25" style="48" customWidth="1"/>
    <col min="3" max="3" width="16.25" style="48" customWidth="1"/>
    <col min="4" max="4" width="8.625" style="51" customWidth="1"/>
    <col min="5" max="5" width="52.625" style="48" customWidth="1"/>
    <col min="6" max="6" width="38.125" style="48" customWidth="1"/>
    <col min="7" max="7" width="2.625" style="48" customWidth="1"/>
    <col min="8" max="16384" width="8.625" style="48" hidden="1"/>
  </cols>
  <sheetData>
    <row r="1" spans="1:7" ht="32.65" customHeight="1">
      <c r="A1" s="201"/>
      <c r="B1" s="202" t="s">
        <v>614</v>
      </c>
      <c r="C1" s="201"/>
      <c r="D1" s="203"/>
      <c r="E1" s="201"/>
      <c r="F1" s="201"/>
      <c r="G1" s="201"/>
    </row>
    <row r="2" spans="1:7" ht="76.5" customHeight="1">
      <c r="A2" s="193"/>
      <c r="B2" s="404" t="s">
        <v>615</v>
      </c>
      <c r="C2" s="404"/>
      <c r="D2" s="404"/>
      <c r="E2" s="404"/>
      <c r="F2" s="404"/>
      <c r="G2" s="193"/>
    </row>
    <row r="3" spans="1:7" ht="11.1" customHeight="1">
      <c r="A3" s="193"/>
      <c r="B3" s="193"/>
      <c r="C3" s="193"/>
      <c r="D3" s="204"/>
      <c r="E3" s="193"/>
      <c r="F3" s="193"/>
      <c r="G3" s="193"/>
    </row>
    <row r="4" spans="1:7" s="205" customFormat="1" ht="22.15" customHeight="1">
      <c r="A4" s="193"/>
      <c r="B4" s="405" t="s">
        <v>35</v>
      </c>
      <c r="C4" s="406"/>
      <c r="D4" s="194" t="s">
        <v>616</v>
      </c>
      <c r="E4" s="194" t="s">
        <v>617</v>
      </c>
      <c r="F4" s="194" t="s">
        <v>618</v>
      </c>
      <c r="G4" s="193"/>
    </row>
    <row r="5" spans="1:7" s="205" customFormat="1" ht="45" customHeight="1">
      <c r="A5" s="193"/>
      <c r="B5" s="407" t="s">
        <v>715</v>
      </c>
      <c r="C5" s="408"/>
      <c r="D5" s="195" t="str">
        <f>IF(E5="","OK","NG")</f>
        <v>NG</v>
      </c>
      <c r="E5" s="196" t="str">
        <f>_xlfn.CONCAT(基本情報!I7:I32)</f>
        <v>貴会社名を記入してください/部署名を記入してください/担当者名を記入してください/メールアドレスを記入してください/電話番号を記入してください/事業者の属性いずれかひとつ選択してください/</v>
      </c>
      <c r="F5" s="49"/>
      <c r="G5" s="193"/>
    </row>
    <row r="6" spans="1:7" s="205" customFormat="1" ht="112.9" customHeight="1">
      <c r="A6" s="193"/>
      <c r="B6" s="402" t="s">
        <v>619</v>
      </c>
      <c r="C6" s="403"/>
      <c r="D6" s="195" t="str">
        <f>IF(E6="","OK","NG")</f>
        <v>NG</v>
      </c>
      <c r="E6" s="197" t="str">
        <f>_xlfn.CONCAT('【設備関係】（問1）'!S6)</f>
        <v>いずれか一つを選択してください/</v>
      </c>
      <c r="F6" s="50"/>
      <c r="G6" s="193"/>
    </row>
    <row r="7" spans="1:7" s="205" customFormat="1" ht="105" customHeight="1">
      <c r="A7" s="193"/>
      <c r="B7" s="409" t="s">
        <v>620</v>
      </c>
      <c r="C7" s="187" t="s">
        <v>656</v>
      </c>
      <c r="D7" s="195" t="str">
        <f>IF(E7="","OK","NG")</f>
        <v>NG</v>
      </c>
      <c r="E7" s="197" t="str">
        <f>_xlfn.CONCAT('【設備関係】（問1）'!S24:S27)</f>
        <v>総発電容量を入力してください/総導入枚数を入力してください/</v>
      </c>
      <c r="F7" s="49"/>
      <c r="G7" s="193"/>
    </row>
    <row r="8" spans="1:7" s="205" customFormat="1" ht="105" customHeight="1">
      <c r="A8" s="193"/>
      <c r="B8" s="410"/>
      <c r="C8" s="187" t="s">
        <v>657</v>
      </c>
      <c r="D8" s="195" t="str">
        <f t="shared" ref="D8:D10" si="0">IF(E8="","OK","NG")</f>
        <v>NG</v>
      </c>
      <c r="E8" s="197" t="str">
        <f>_xlfn.CONCAT('【設備関係】（問1）'!S28:S39)</f>
        <v>事業場の都道府県を入力してください/事業場の設備IDを入力してください/設備容量を入力してください/導入枚数を入力してください/FIT制度に基づく認定を受けた設備容量を入力してください/いずれか一つを選択してください/即排出割合を入力してください/設置時期は「年」と「月」の両方を入力してください/</v>
      </c>
      <c r="F8" s="49"/>
      <c r="G8" s="193"/>
    </row>
    <row r="9" spans="1:7" s="205" customFormat="1" ht="105" customHeight="1">
      <c r="A9" s="193"/>
      <c r="B9" s="410"/>
      <c r="C9" s="187" t="s">
        <v>658</v>
      </c>
      <c r="D9" s="195" t="str">
        <f t="shared" si="0"/>
        <v>OK</v>
      </c>
      <c r="E9" s="197" t="str">
        <f>_xlfn.CONCAT('【設備関係】（問1）'!S40:S51)</f>
        <v/>
      </c>
      <c r="F9" s="49"/>
      <c r="G9" s="193"/>
    </row>
    <row r="10" spans="1:7" s="205" customFormat="1" ht="105" customHeight="1">
      <c r="A10" s="193"/>
      <c r="B10" s="411"/>
      <c r="C10" s="187" t="s">
        <v>659</v>
      </c>
      <c r="D10" s="195" t="str">
        <f t="shared" si="0"/>
        <v>OK</v>
      </c>
      <c r="E10" s="197" t="str">
        <f>_xlfn.CONCAT('【設備関係】（問1）'!S52:S63)</f>
        <v/>
      </c>
      <c r="F10" s="49"/>
      <c r="G10" s="193"/>
    </row>
    <row r="11" spans="1:7" s="205" customFormat="1" ht="40.15" customHeight="1">
      <c r="A11" s="193"/>
      <c r="B11" s="402" t="s">
        <v>621</v>
      </c>
      <c r="C11" s="403"/>
      <c r="D11" s="195" t="str">
        <f t="shared" ref="D11:D26" si="1">IF(E11="","OK","NG")</f>
        <v>NG</v>
      </c>
      <c r="E11" s="197" t="str">
        <f>_xlfn.CONCAT('【設備関係】（問1）'!S64:S76)</f>
        <v>一番目に多い事業場について、解体・撤去するとした場合に結ぶことを想定している契約についてご記入ください/</v>
      </c>
      <c r="F11" s="49"/>
      <c r="G11" s="193"/>
    </row>
    <row r="12" spans="1:7" s="205" customFormat="1" ht="40.15" customHeight="1">
      <c r="A12" s="193"/>
      <c r="B12" s="402" t="s">
        <v>622</v>
      </c>
      <c r="C12" s="403"/>
      <c r="D12" s="195" t="str">
        <f t="shared" si="1"/>
        <v>NG</v>
      </c>
      <c r="E12" s="197" t="str">
        <f>_xlfn.CONCAT('【設備関係】（問1）'!S77:S88)</f>
        <v>いずれか一つ以上選択してください/</v>
      </c>
      <c r="F12" s="49"/>
      <c r="G12" s="193"/>
    </row>
    <row r="13" spans="1:7" s="205" customFormat="1" ht="40.15" customHeight="1">
      <c r="A13" s="193"/>
      <c r="B13" s="402" t="s">
        <v>623</v>
      </c>
      <c r="C13" s="403"/>
      <c r="D13" s="195" t="str">
        <f t="shared" si="1"/>
        <v>NG</v>
      </c>
      <c r="E13" s="197" t="str">
        <f>_xlfn.CONCAT('【設備関係】（問1）'!S89:S98)</f>
        <v>いずれか一つ以上選択してください/</v>
      </c>
      <c r="F13" s="49"/>
      <c r="G13" s="193"/>
    </row>
    <row r="14" spans="1:7" s="205" customFormat="1" ht="40.15" customHeight="1">
      <c r="A14" s="193"/>
      <c r="B14" s="402" t="s">
        <v>624</v>
      </c>
      <c r="C14" s="403"/>
      <c r="D14" s="195" t="str">
        <f t="shared" si="1"/>
        <v>OK</v>
      </c>
      <c r="E14" s="197" t="str">
        <f>_xlfn.CONCAT('【設備関係】（問1）'!S99:S108)</f>
        <v/>
      </c>
      <c r="F14" s="49"/>
      <c r="G14" s="193"/>
    </row>
    <row r="15" spans="1:7" s="205" customFormat="1" ht="40.15" customHeight="1">
      <c r="A15" s="193"/>
      <c r="B15" s="402" t="s">
        <v>625</v>
      </c>
      <c r="C15" s="403"/>
      <c r="D15" s="195" t="str">
        <f t="shared" si="1"/>
        <v>OK</v>
      </c>
      <c r="E15" s="197" t="str">
        <f>_xlfn.CONCAT('【設備関係】（問1）'!S109:S118)</f>
        <v/>
      </c>
      <c r="F15" s="49"/>
      <c r="G15" s="193"/>
    </row>
    <row r="16" spans="1:7" s="205" customFormat="1" ht="40.15" customHeight="1">
      <c r="A16" s="193"/>
      <c r="B16" s="412" t="s">
        <v>733</v>
      </c>
      <c r="C16" s="413"/>
      <c r="D16" s="195" t="str">
        <f t="shared" si="1"/>
        <v>NG</v>
      </c>
      <c r="E16" s="197" t="str">
        <f>_xlfn.CONCAT('【設備関係】（問1）'!S119:S129)</f>
        <v>いずれか一つ以上選択してください/</v>
      </c>
      <c r="F16" s="49"/>
      <c r="G16" s="193"/>
    </row>
    <row r="17" spans="1:7" s="205" customFormat="1" ht="40.15" customHeight="1">
      <c r="A17" s="193"/>
      <c r="B17" s="402" t="s">
        <v>626</v>
      </c>
      <c r="C17" s="403"/>
      <c r="D17" s="195" t="str">
        <f t="shared" si="1"/>
        <v>NG</v>
      </c>
      <c r="E17" s="197" t="str">
        <f>_xlfn.CONCAT('【解体・撤去関係】（問2）'!S5:S11)</f>
        <v>いずれか一つ以上選択してください/</v>
      </c>
      <c r="F17" s="49"/>
      <c r="G17" s="193"/>
    </row>
    <row r="18" spans="1:7" s="205" customFormat="1" ht="40.15" customHeight="1">
      <c r="A18" s="193"/>
      <c r="B18" s="402" t="s">
        <v>627</v>
      </c>
      <c r="C18" s="403"/>
      <c r="D18" s="195" t="str">
        <f t="shared" si="1"/>
        <v>OK</v>
      </c>
      <c r="E18" s="197" t="str">
        <f>_xlfn.CONCAT('【解体・撤去関係】（問2）'!S12:S25)</f>
        <v/>
      </c>
      <c r="F18" s="49"/>
      <c r="G18" s="193"/>
    </row>
    <row r="19" spans="1:7" s="205" customFormat="1" ht="80.099999999999994" customHeight="1">
      <c r="A19" s="193"/>
      <c r="B19" s="402" t="s">
        <v>628</v>
      </c>
      <c r="C19" s="403"/>
      <c r="D19" s="195" t="str">
        <f t="shared" si="1"/>
        <v>OK</v>
      </c>
      <c r="E19" s="197" t="str">
        <f>_xlfn.CONCAT('【解体・撤去関係】（問2）'!S26:S33)</f>
        <v/>
      </c>
      <c r="F19" s="49"/>
      <c r="G19" s="193"/>
    </row>
    <row r="20" spans="1:7" s="205" customFormat="1" ht="40.15" customHeight="1">
      <c r="A20" s="193"/>
      <c r="B20" s="414" t="s">
        <v>629</v>
      </c>
      <c r="C20" s="188" t="s">
        <v>660</v>
      </c>
      <c r="D20" s="195" t="str">
        <f t="shared" si="1"/>
        <v>OK</v>
      </c>
      <c r="E20" s="197" t="str">
        <f>_xlfn.CONCAT('【解体・撤去関係】（問2）'!S34:S53)</f>
        <v/>
      </c>
      <c r="F20" s="49"/>
      <c r="G20" s="193"/>
    </row>
    <row r="21" spans="1:7" s="205" customFormat="1" ht="40.15" customHeight="1">
      <c r="A21" s="193"/>
      <c r="B21" s="414"/>
      <c r="C21" s="188" t="s">
        <v>661</v>
      </c>
      <c r="D21" s="195" t="str">
        <f t="shared" si="1"/>
        <v>OK</v>
      </c>
      <c r="E21" s="197" t="str">
        <f>_xlfn.CONCAT('【解体・撤去関係】（問2）'!S53:S66)</f>
        <v/>
      </c>
      <c r="F21" s="49"/>
      <c r="G21" s="193"/>
    </row>
    <row r="22" spans="1:7" s="205" customFormat="1" ht="39.75" customHeight="1">
      <c r="A22" s="193"/>
      <c r="B22" s="402" t="s">
        <v>630</v>
      </c>
      <c r="C22" s="403"/>
      <c r="D22" s="195" t="str">
        <f t="shared" si="1"/>
        <v>OK</v>
      </c>
      <c r="E22" s="197" t="str">
        <f>_xlfn.CONCAT('【解体・撤去関係】（問2）'!S67:S101)</f>
        <v/>
      </c>
      <c r="F22" s="49"/>
      <c r="G22" s="193"/>
    </row>
    <row r="23" spans="1:7" s="205" customFormat="1" ht="40.15" customHeight="1">
      <c r="A23" s="193"/>
      <c r="B23" s="402" t="s">
        <v>631</v>
      </c>
      <c r="C23" s="403"/>
      <c r="D23" s="195" t="str">
        <f t="shared" si="1"/>
        <v>OK</v>
      </c>
      <c r="E23" s="197" t="str">
        <f>_xlfn.CONCAT('【解体・撤去関係】（問2）'!S103:S113)</f>
        <v/>
      </c>
      <c r="F23" s="49"/>
      <c r="G23" s="193"/>
    </row>
    <row r="24" spans="1:7" s="205" customFormat="1" ht="40.15" customHeight="1">
      <c r="A24" s="193"/>
      <c r="B24" s="402" t="s">
        <v>632</v>
      </c>
      <c r="C24" s="403"/>
      <c r="D24" s="195" t="str">
        <f t="shared" si="1"/>
        <v>OK</v>
      </c>
      <c r="E24" s="197" t="str">
        <f>_xlfn.CONCAT('【解体・撤去関係】（問2）'!S114:S140)</f>
        <v/>
      </c>
      <c r="F24" s="49"/>
      <c r="G24" s="193"/>
    </row>
    <row r="25" spans="1:7" s="205" customFormat="1" ht="40.15" customHeight="1">
      <c r="A25" s="193"/>
      <c r="B25" s="402" t="s">
        <v>633</v>
      </c>
      <c r="C25" s="403"/>
      <c r="D25" s="195" t="str">
        <f t="shared" si="1"/>
        <v>OK</v>
      </c>
      <c r="E25" s="197" t="str">
        <f>_xlfn.CONCAT('【解体・撤去関係】（問2）'!S141:S156)</f>
        <v/>
      </c>
      <c r="F25" s="49"/>
      <c r="G25" s="193"/>
    </row>
    <row r="26" spans="1:7" s="205" customFormat="1" ht="40.15" customHeight="1">
      <c r="A26" s="193"/>
      <c r="B26" s="414" t="s">
        <v>634</v>
      </c>
      <c r="C26" s="189" t="s">
        <v>302</v>
      </c>
      <c r="D26" s="195" t="str">
        <f t="shared" si="1"/>
        <v>OK</v>
      </c>
      <c r="E26" s="197" t="str">
        <f>_xlfn.CONCAT('【解体・撤去関係】（問2）'!S157:S184)</f>
        <v/>
      </c>
      <c r="F26" s="49"/>
      <c r="G26" s="193"/>
    </row>
    <row r="27" spans="1:7" s="205" customFormat="1" ht="40.15" customHeight="1">
      <c r="A27" s="193"/>
      <c r="B27" s="414"/>
      <c r="C27" s="190" t="s">
        <v>662</v>
      </c>
      <c r="D27" s="195" t="str">
        <f t="shared" ref="D27:D30" si="2">IF(E27="","OK","NG")</f>
        <v>OK</v>
      </c>
      <c r="E27" s="197" t="str">
        <f>_xlfn.CONCAT('【解体・撤去関係】（問2）'!S185:S203)</f>
        <v/>
      </c>
      <c r="F27" s="49"/>
      <c r="G27" s="193"/>
    </row>
    <row r="28" spans="1:7" s="205" customFormat="1" ht="40.15" customHeight="1">
      <c r="A28" s="193"/>
      <c r="B28" s="414"/>
      <c r="C28" s="190" t="s">
        <v>663</v>
      </c>
      <c r="D28" s="195" t="str">
        <f t="shared" si="2"/>
        <v>OK</v>
      </c>
      <c r="E28" s="197" t="str">
        <f>_xlfn.CONCAT('【解体・撤去関係】（問2）'!S204:S221)</f>
        <v/>
      </c>
      <c r="F28" s="49"/>
      <c r="G28" s="193"/>
    </row>
    <row r="29" spans="1:7" s="205" customFormat="1" ht="40.15" customHeight="1">
      <c r="A29" s="193"/>
      <c r="B29" s="414"/>
      <c r="C29" s="190" t="s">
        <v>664</v>
      </c>
      <c r="D29" s="195" t="str">
        <f t="shared" si="2"/>
        <v>OK</v>
      </c>
      <c r="E29" s="197" t="str">
        <f>_xlfn.CONCAT('【解体・撤去関係】（問2）'!S222:S239)</f>
        <v/>
      </c>
      <c r="F29" s="49"/>
      <c r="G29" s="193"/>
    </row>
    <row r="30" spans="1:7" s="205" customFormat="1" ht="40.15" customHeight="1">
      <c r="A30" s="193"/>
      <c r="B30" s="414"/>
      <c r="C30" s="190" t="s">
        <v>665</v>
      </c>
      <c r="D30" s="195" t="str">
        <f t="shared" si="2"/>
        <v>OK</v>
      </c>
      <c r="E30" s="197" t="str">
        <f>_xlfn.CONCAT('【解体・撤去関係】（問2）'!S240:S257)</f>
        <v/>
      </c>
      <c r="F30" s="49"/>
      <c r="G30" s="193"/>
    </row>
    <row r="31" spans="1:7" s="205" customFormat="1" ht="40.15" customHeight="1">
      <c r="A31" s="193"/>
      <c r="B31" s="402" t="s">
        <v>635</v>
      </c>
      <c r="C31" s="403"/>
      <c r="D31" s="195" t="str">
        <f t="shared" ref="D31:D51" si="3">IF(E31="","OK","NG")</f>
        <v>OK</v>
      </c>
      <c r="E31" s="198" t="str">
        <f>_xlfn.CONCAT('【解体・撤去関係】（問2）'!S259:S267)</f>
        <v/>
      </c>
      <c r="F31" s="49"/>
      <c r="G31" s="193"/>
    </row>
    <row r="32" spans="1:7" s="205" customFormat="1" ht="40.15" customHeight="1">
      <c r="A32" s="193"/>
      <c r="B32" s="402" t="s">
        <v>636</v>
      </c>
      <c r="C32" s="403"/>
      <c r="D32" s="195" t="str">
        <f t="shared" si="3"/>
        <v>OK</v>
      </c>
      <c r="E32" s="198" t="str">
        <f>_xlfn.CONCAT('【解体・撤去関係】（問2）'!S268:S279)</f>
        <v/>
      </c>
      <c r="F32" s="49"/>
      <c r="G32" s="193"/>
    </row>
    <row r="33" spans="1:7" s="205" customFormat="1" ht="40.15" customHeight="1">
      <c r="A33" s="193"/>
      <c r="B33" s="402" t="s">
        <v>637</v>
      </c>
      <c r="C33" s="403"/>
      <c r="D33" s="195" t="str">
        <f t="shared" si="3"/>
        <v>OK</v>
      </c>
      <c r="E33" s="198" t="str">
        <f>_xlfn.CONCAT('【解体・撤去関係】（問2）'!S280:S287)</f>
        <v/>
      </c>
      <c r="F33" s="49"/>
      <c r="G33" s="193"/>
    </row>
    <row r="34" spans="1:7" s="205" customFormat="1" ht="40.15" customHeight="1">
      <c r="A34" s="193"/>
      <c r="B34" s="402" t="s">
        <v>638</v>
      </c>
      <c r="C34" s="403"/>
      <c r="D34" s="195" t="str">
        <f t="shared" si="3"/>
        <v>OK</v>
      </c>
      <c r="E34" s="198" t="str">
        <f>_xlfn.CONCAT('【解体・撤去関係】（問2）'!S288:S295)</f>
        <v/>
      </c>
      <c r="F34" s="49"/>
      <c r="G34" s="193"/>
    </row>
    <row r="35" spans="1:7" s="205" customFormat="1" ht="40.15" customHeight="1">
      <c r="A35" s="193"/>
      <c r="B35" s="402" t="s">
        <v>639</v>
      </c>
      <c r="C35" s="403"/>
      <c r="D35" s="195" t="str">
        <f t="shared" si="3"/>
        <v>OK</v>
      </c>
      <c r="E35" s="199" t="str">
        <f>_xlfn.CONCAT('【解体・撤去関係】（問2）'!S296:S312)</f>
        <v/>
      </c>
      <c r="F35" s="49"/>
      <c r="G35" s="193"/>
    </row>
    <row r="36" spans="1:7" s="205" customFormat="1" ht="80.45" customHeight="1">
      <c r="A36" s="193"/>
      <c r="B36" s="402" t="s">
        <v>640</v>
      </c>
      <c r="C36" s="403"/>
      <c r="D36" s="195" t="str">
        <f t="shared" si="3"/>
        <v>OK</v>
      </c>
      <c r="E36" s="199" t="str">
        <f>_xlfn.CONCAT('【解体・撤去関係】（問2）'!S313:S317)</f>
        <v/>
      </c>
      <c r="F36" s="49"/>
      <c r="G36" s="193"/>
    </row>
    <row r="37" spans="1:7" s="205" customFormat="1" ht="80.45" customHeight="1">
      <c r="A37" s="193"/>
      <c r="B37" s="402" t="s">
        <v>641</v>
      </c>
      <c r="C37" s="403"/>
      <c r="D37" s="200" t="str">
        <f t="shared" si="3"/>
        <v>OK</v>
      </c>
      <c r="E37" s="198" t="str">
        <f>_xlfn.CONCAT('【解体・撤去関係】（問2）'!S318:S325)</f>
        <v/>
      </c>
      <c r="F37" s="49"/>
      <c r="G37" s="193"/>
    </row>
    <row r="38" spans="1:7" s="205" customFormat="1" ht="80.45" customHeight="1">
      <c r="A38" s="193"/>
      <c r="B38" s="402" t="s">
        <v>642</v>
      </c>
      <c r="C38" s="403"/>
      <c r="D38" s="200" t="str">
        <f t="shared" si="3"/>
        <v>OK</v>
      </c>
      <c r="E38" s="198" t="str">
        <f>_xlfn.CONCAT('【解体・撤去関係】（問2）'!S326:S335)</f>
        <v/>
      </c>
      <c r="F38" s="49"/>
      <c r="G38" s="193"/>
    </row>
    <row r="39" spans="1:7" s="205" customFormat="1" ht="80.45" customHeight="1">
      <c r="A39" s="193"/>
      <c r="B39" s="402" t="s">
        <v>643</v>
      </c>
      <c r="C39" s="403"/>
      <c r="D39" s="200" t="str">
        <f t="shared" si="3"/>
        <v>OK</v>
      </c>
      <c r="E39" s="198" t="str">
        <f>_xlfn.CONCAT('【解体・撤去関係】（問2）'!S336:S350)</f>
        <v/>
      </c>
      <c r="F39" s="49"/>
      <c r="G39" s="193"/>
    </row>
    <row r="40" spans="1:7" s="205" customFormat="1" ht="80.45" customHeight="1">
      <c r="A40" s="193"/>
      <c r="B40" s="402" t="s">
        <v>644</v>
      </c>
      <c r="C40" s="403"/>
      <c r="D40" s="200" t="str">
        <f t="shared" si="3"/>
        <v>OK</v>
      </c>
      <c r="E40" s="198" t="str">
        <f>_xlfn.CONCAT('【解体・撤去関係】（問2）'!S351:S365)</f>
        <v/>
      </c>
      <c r="F40" s="49"/>
      <c r="G40" s="193"/>
    </row>
    <row r="41" spans="1:7" s="205" customFormat="1" ht="80.45" customHeight="1">
      <c r="A41" s="193"/>
      <c r="B41" s="402" t="s">
        <v>645</v>
      </c>
      <c r="C41" s="403"/>
      <c r="D41" s="200" t="str">
        <f t="shared" si="3"/>
        <v>OK</v>
      </c>
      <c r="E41" s="198" t="str">
        <f>_xlfn.CONCAT('【解体・撤去関係】（問2）'!S366:S381)</f>
        <v/>
      </c>
      <c r="F41" s="49"/>
      <c r="G41" s="193"/>
    </row>
    <row r="42" spans="1:7" s="205" customFormat="1" ht="80.45" customHeight="1">
      <c r="A42" s="193"/>
      <c r="B42" s="402" t="s">
        <v>646</v>
      </c>
      <c r="C42" s="403"/>
      <c r="D42" s="200" t="str">
        <f t="shared" si="3"/>
        <v>OK</v>
      </c>
      <c r="E42" s="198" t="str">
        <f>_xlfn.CONCAT('【解体・撤去関係】（問2）'!S382:S390)</f>
        <v/>
      </c>
      <c r="F42" s="49"/>
      <c r="G42" s="193"/>
    </row>
    <row r="43" spans="1:7" s="205" customFormat="1" ht="80.45" customHeight="1">
      <c r="A43" s="193"/>
      <c r="B43" s="402" t="s">
        <v>647</v>
      </c>
      <c r="C43" s="403"/>
      <c r="D43" s="200" t="str">
        <f t="shared" si="3"/>
        <v>OK</v>
      </c>
      <c r="E43" s="198" t="str">
        <f>_xlfn.CONCAT('【解体・撤去関係】（問2）'!S391:S400)</f>
        <v/>
      </c>
      <c r="F43" s="49"/>
      <c r="G43" s="193"/>
    </row>
    <row r="44" spans="1:7" s="205" customFormat="1" ht="80.45" customHeight="1">
      <c r="A44" s="193"/>
      <c r="B44" s="402" t="s">
        <v>648</v>
      </c>
      <c r="C44" s="403"/>
      <c r="D44" s="200" t="str">
        <f t="shared" si="3"/>
        <v>OK</v>
      </c>
      <c r="E44" s="198" t="str">
        <f>_xlfn.CONCAT('【解体・撤去関係】（問2）'!S401:S414)</f>
        <v/>
      </c>
      <c r="F44" s="49"/>
      <c r="G44" s="193"/>
    </row>
    <row r="45" spans="1:7" s="205" customFormat="1" ht="80.45" customHeight="1">
      <c r="A45" s="193"/>
      <c r="B45" s="402" t="s">
        <v>649</v>
      </c>
      <c r="C45" s="403"/>
      <c r="D45" s="200" t="str">
        <f t="shared" si="3"/>
        <v>OK</v>
      </c>
      <c r="E45" s="198" t="str">
        <f>_xlfn.CONCAT('【解体・撤去関係】（問2）'!S415:S430)</f>
        <v/>
      </c>
      <c r="F45" s="49"/>
      <c r="G45" s="193"/>
    </row>
    <row r="46" spans="1:7" s="205" customFormat="1" ht="80.45" customHeight="1">
      <c r="A46" s="193"/>
      <c r="B46" s="402" t="s">
        <v>650</v>
      </c>
      <c r="C46" s="403"/>
      <c r="D46" s="200" t="str">
        <f t="shared" si="3"/>
        <v>OK</v>
      </c>
      <c r="E46" s="198" t="str">
        <f>_xlfn.CONCAT('【解体・撤去関係】（問2）'!S431:S440)</f>
        <v/>
      </c>
      <c r="F46" s="49"/>
      <c r="G46" s="193"/>
    </row>
    <row r="47" spans="1:7" s="205" customFormat="1" ht="80.45" customHeight="1">
      <c r="A47" s="193"/>
      <c r="B47" s="402" t="s">
        <v>651</v>
      </c>
      <c r="C47" s="403"/>
      <c r="D47" s="200" t="str">
        <f t="shared" si="3"/>
        <v>NG</v>
      </c>
      <c r="E47" s="198" t="str">
        <f>_xlfn.CONCAT('【リパワリング】（問3）'!S4:S10)</f>
        <v>いずれか一つを選択してください/</v>
      </c>
      <c r="F47" s="49"/>
      <c r="G47" s="193"/>
    </row>
    <row r="48" spans="1:7" s="205" customFormat="1" ht="80.45" customHeight="1">
      <c r="A48" s="193"/>
      <c r="B48" s="402" t="s">
        <v>652</v>
      </c>
      <c r="C48" s="403"/>
      <c r="D48" s="200" t="str">
        <f t="shared" si="3"/>
        <v>NG</v>
      </c>
      <c r="E48" s="198" t="str">
        <f>_xlfn.CONCAT('【リパワリング】（問3）'!S11:S16)</f>
        <v>いずれか一つを選択してください/</v>
      </c>
      <c r="F48" s="49"/>
      <c r="G48" s="193"/>
    </row>
    <row r="49" spans="1:7" s="205" customFormat="1" ht="80.45" customHeight="1">
      <c r="A49" s="193"/>
      <c r="B49" s="402" t="s">
        <v>653</v>
      </c>
      <c r="C49" s="403"/>
      <c r="D49" s="200" t="str">
        <f t="shared" si="3"/>
        <v>NG</v>
      </c>
      <c r="E49" s="198" t="str">
        <f>_xlfn.CONCAT('【リパワリング】（問3）'!S17:S30)</f>
        <v>いずれか一つ以上選択してください/</v>
      </c>
      <c r="F49" s="49"/>
      <c r="G49" s="193"/>
    </row>
    <row r="50" spans="1:7" s="205" customFormat="1" ht="80.45" customHeight="1">
      <c r="A50" s="193"/>
      <c r="B50" s="402" t="s">
        <v>654</v>
      </c>
      <c r="C50" s="403"/>
      <c r="D50" s="200" t="str">
        <f t="shared" si="3"/>
        <v>NG</v>
      </c>
      <c r="E50" s="198" t="str">
        <f>_xlfn.CONCAT('【リパワリング】（問3）'!S31:S44)</f>
        <v>いずれか一つを選択してください/</v>
      </c>
      <c r="F50" s="49"/>
      <c r="G50" s="193"/>
    </row>
    <row r="51" spans="1:7" s="205" customFormat="1" ht="80.45" customHeight="1">
      <c r="A51" s="193"/>
      <c r="B51" s="402" t="s">
        <v>655</v>
      </c>
      <c r="C51" s="403"/>
      <c r="D51" s="200" t="str">
        <f t="shared" si="3"/>
        <v>OK</v>
      </c>
      <c r="E51" s="198" t="str">
        <f>_xlfn.CONCAT('【リパワリング】（問3）'!S45:S52)</f>
        <v/>
      </c>
      <c r="F51" s="49"/>
      <c r="G51" s="193"/>
    </row>
  </sheetData>
  <sheetProtection algorithmName="SHA-512" hashValue="7RIKhCrhk3XjvIiW6d/rJlMze+gPcMicAfsIJsd6i+QxKpKQP9eF0El/eU5FcnLvXLCU9UbDf1Ckus5Zmoz9MQ==" saltValue="C2bR/2p6v2GqVqg6hVPFzw==" spinCount="100000" sheet="1" formatRows="0"/>
  <mergeCells count="41">
    <mergeCell ref="B48:C48"/>
    <mergeCell ref="B49:C49"/>
    <mergeCell ref="B50:C50"/>
    <mergeCell ref="B51:C51"/>
    <mergeCell ref="B42:C42"/>
    <mergeCell ref="B43:C43"/>
    <mergeCell ref="B44:C44"/>
    <mergeCell ref="B45:C45"/>
    <mergeCell ref="B46:C46"/>
    <mergeCell ref="B47:C47"/>
    <mergeCell ref="B41:C41"/>
    <mergeCell ref="B31:C31"/>
    <mergeCell ref="B32:C32"/>
    <mergeCell ref="B33:C33"/>
    <mergeCell ref="B34:C34"/>
    <mergeCell ref="B35:C35"/>
    <mergeCell ref="B36:C36"/>
    <mergeCell ref="B37:C37"/>
    <mergeCell ref="B38:C38"/>
    <mergeCell ref="B39:C39"/>
    <mergeCell ref="B40:C40"/>
    <mergeCell ref="B26:B30"/>
    <mergeCell ref="B19:C19"/>
    <mergeCell ref="B22:C22"/>
    <mergeCell ref="B23:C23"/>
    <mergeCell ref="B24:C24"/>
    <mergeCell ref="B25:C25"/>
    <mergeCell ref="B20:B21"/>
    <mergeCell ref="B18:C18"/>
    <mergeCell ref="B2:F2"/>
    <mergeCell ref="B4:C4"/>
    <mergeCell ref="B5:C5"/>
    <mergeCell ref="B6:C6"/>
    <mergeCell ref="B11:C11"/>
    <mergeCell ref="B7:B10"/>
    <mergeCell ref="B12:C12"/>
    <mergeCell ref="B13:C13"/>
    <mergeCell ref="B14:C14"/>
    <mergeCell ref="B15:C15"/>
    <mergeCell ref="B17:C17"/>
    <mergeCell ref="B16:C16"/>
  </mergeCells>
  <phoneticPr fontId="2"/>
  <conditionalFormatting sqref="D5:D51">
    <cfRule type="cellIs" dxfId="7" priority="1" operator="equal">
      <formula>"NG"</formula>
    </cfRule>
    <cfRule type="cellIs" dxfId="6" priority="2" operator="equal">
      <formula>"OK"</formula>
    </cfRule>
  </conditionalFormatting>
  <dataValidations count="1">
    <dataValidation imeMode="hiragana" allowBlank="1" showInputMessage="1" showErrorMessage="1" sqref="F5:F51" xr:uid="{3B8B1C27-5A48-4923-9126-A74AA4302852}"/>
  </dataValidations>
  <hyperlinks>
    <hyperlink ref="B6" location="家電_問1" display="問1" xr:uid="{19D06771-F3AE-4EE4-903E-3A6EAEC46003}"/>
    <hyperlink ref="B7" location="家電_問1" display="問1" xr:uid="{6308339F-3786-4906-8CED-7DFAE1DD69D0}"/>
    <hyperlink ref="B11" location="家電_問1" display="問1" xr:uid="{62F8D30A-D18C-47BC-8C6C-AC2040F4E623}"/>
    <hyperlink ref="B12" location="家電_問1" display="問1" xr:uid="{570C0F95-363A-4C2B-BE69-BA41179EF295}"/>
    <hyperlink ref="B13" location="家電_問1" display="問1" xr:uid="{378FC760-086C-4FE5-9E33-7EE74EE61E4A}"/>
    <hyperlink ref="B14" location="家電_問1" display="問1" xr:uid="{5451D9D4-AD17-4342-875B-F4539DB07A10}"/>
    <hyperlink ref="B15" location="家電_問1" display="問1" xr:uid="{0DA99667-F20A-4068-9031-597FB932512E}"/>
    <hyperlink ref="B17" location="家電_問1" display="問1" xr:uid="{FF0EEA80-806E-47DE-9112-2F9F5677BB49}"/>
    <hyperlink ref="B18" location="家電_問1" display="問1" xr:uid="{F347BEAB-3035-4BBE-BEEA-62E7A78942EF}"/>
    <hyperlink ref="B19" location="家電_問1" display="問1" xr:uid="{17366B9B-8EE2-49DF-A28D-C9F8DC23A6F8}"/>
    <hyperlink ref="B20" location="家電_問1" display="問1" xr:uid="{612F73CD-04C7-45F8-BBDB-87F8E6EABD5B}"/>
    <hyperlink ref="B22" location="家電_問1" display="問1" xr:uid="{48439C11-BAF9-42E1-8874-3AA3B7C82B8D}"/>
    <hyperlink ref="B23" location="家電_問1" display="問1" xr:uid="{498D6329-DDC8-4DD1-B5A9-8A8CF2084E26}"/>
    <hyperlink ref="B24" location="家電_問1" display="問1" xr:uid="{790E31D4-D8C2-46FD-B8BB-797F499D5AF7}"/>
    <hyperlink ref="B25" location="家電_問1" display="問1" xr:uid="{4E1E5256-DA8E-4252-B808-1FCD74D36517}"/>
    <hyperlink ref="B26" location="家電_問1" display="問1" xr:uid="{4C4D8FD4-7BE6-4A93-AD42-82441174436A}"/>
    <hyperlink ref="B31" location="家電_問1" display="問1" xr:uid="{9492217C-EAE7-4D93-B7EA-BEB0FEC89678}"/>
    <hyperlink ref="B32" location="家電_問1" display="問1" xr:uid="{8B348704-C910-4411-AED1-F6650C1EBFEF}"/>
    <hyperlink ref="B33" location="家電_問1" display="問1" xr:uid="{4A585EF3-1D8A-4ED6-99E1-1FDCCB859371}"/>
    <hyperlink ref="B34" location="家電_問1" display="問1" xr:uid="{952E7A26-8909-47D0-A60A-0A7293653F22}"/>
    <hyperlink ref="B35" location="家電_問1" display="問1" xr:uid="{D4941536-266B-4820-9C90-9980C5679345}"/>
    <hyperlink ref="B36" location="家電_問1" display="問1" xr:uid="{DFFC1B41-373A-4558-B955-6E610B06FE3C}"/>
    <hyperlink ref="B37" location="家電_問1" display="問1" xr:uid="{0E51C954-EF53-478E-BF5A-7688D36C5642}"/>
    <hyperlink ref="B5:C5" location="基本情報!A1" display="基本情報" xr:uid="{28647901-4C3C-43CA-9764-9DE65E8175CA}"/>
    <hyperlink ref="B6:C6" location="'【設備関係】（問1）'!B4" display="問1-1" xr:uid="{1E0E041B-15EA-43F6-9E52-A6A995FFB9CB}"/>
    <hyperlink ref="B7:B10" location="'【設備関係】（問1）'!B15" display="問1-2" xr:uid="{CC1BD61D-DC9C-4F44-A594-DA6ED30B6066}"/>
    <hyperlink ref="B11:C11" location="'【設備関係】（問1）'!B64" display="問1-3" xr:uid="{6E8DDC1E-ECD5-4CFD-9A61-06F85459F6BC}"/>
    <hyperlink ref="B12:C12" location="'【設備関係】（問1）'!B78" display="問1-4" xr:uid="{D9B8048C-1672-4E5A-9087-CC37888575FD}"/>
    <hyperlink ref="B13:C13" location="'【設備関係】（問1）'!B90" display="問1-5" xr:uid="{3C8B8B74-1DFD-4A3E-A622-D2164A3BC6CE}"/>
    <hyperlink ref="B14:C14" location="'【設備関係】（問1）'!B100" display="問1-6" xr:uid="{D944547A-33C2-431F-B32F-A9D2D4053DBF}"/>
    <hyperlink ref="B15:C15" location="'【設備関係】（問1）'!B110" display="問1-7" xr:uid="{EFD0AC1C-8B9C-40B2-BAE2-D8DB39FF2907}"/>
    <hyperlink ref="B17:C17" location="'【解体・撤去関係】（問2）'!B5" display="問2-1" xr:uid="{27D7D979-0BB7-4FB6-8C15-4D2FA947CA43}"/>
    <hyperlink ref="B18:C18" location="'【解体・撤去関係】（問2）'!B12" display="問2-2" xr:uid="{D028495E-A54B-42C4-B9CB-37F0F596D934}"/>
    <hyperlink ref="B19:C19" location="'【解体・撤去関係】（問2）'!B26" display="問2-3" xr:uid="{5AE9AE99-4F91-4D2A-8B7E-8301CBAAF933}"/>
    <hyperlink ref="B20:B21" location="'【解体・撤去関係】（問2）'!B38" display="問2-4" xr:uid="{F272F15A-FAEE-4281-B00A-D6F0696CE03D}"/>
    <hyperlink ref="B22:C22" location="'【解体・撤去関係】（問2）'!B67" display="問2-5" xr:uid="{0F42EE0E-6057-4EEA-9011-E26E32389D41}"/>
    <hyperlink ref="B23:C23" location="'【解体・撤去関係】（問2）'!B103" display="問2-6" xr:uid="{DB075B28-65F0-4CD7-A038-8BCE8C184C0B}"/>
    <hyperlink ref="B24:C24" location="'【解体・撤去関係】（問2）'!B114" display="問2-7" xr:uid="{554FE8A6-73B7-4565-85B1-8E10806D7690}"/>
    <hyperlink ref="B25:C25" location="'【解体・撤去関係】（問2）'!B141" display="問2-8" xr:uid="{80D5A8E4-5907-4C6D-A1A9-B2E8C6103542}"/>
    <hyperlink ref="B26:B30" location="'【解体・撤去関係】（問2）'!B157" display="問2-9" xr:uid="{4972C3ED-B18E-424B-A103-00D1DE097746}"/>
    <hyperlink ref="B31:C31" location="'【解体・撤去関係】（問2）'!B262" display="問2-10" xr:uid="{2F681269-30B6-4035-A50F-91B564D50159}"/>
    <hyperlink ref="B32:C32" location="'【解体・撤去関係】（問2）'!B268" display="問2-11" xr:uid="{E2CD6CBA-163C-446D-BF02-74A282683A4B}"/>
    <hyperlink ref="B33:C33" location="'【解体・撤去関係】（問2）'!B280" display="問2-12" xr:uid="{50A63ABB-B606-43F4-A6C1-C8E06EE8820E}"/>
    <hyperlink ref="B34:C34" location="'【解体・撤去関係】（問2）'!B288" display="問2-13" xr:uid="{CCB1B1C6-B271-45C1-BE72-D6C5E76D09D6}"/>
    <hyperlink ref="B35:C35" location="'【解体・撤去関係】（問2）'!B296" display="問2-14(1)" xr:uid="{3DB20A6C-8E93-4AB7-A630-2C423EFD0C2C}"/>
    <hyperlink ref="B36:C36" location="'【解体・撤去関係】（問2）'!B313" display="問2-14(2)" xr:uid="{F2161621-881E-48D7-9ABB-199723CC47CC}"/>
    <hyperlink ref="B37:C37" location="'【解体・撤去関係】（問2）'!B319" display="問2-15" xr:uid="{AA194BAB-7D4C-4FB2-869E-907B3AB404D2}"/>
    <hyperlink ref="B38:C38" location="'【解体・撤去関係】（問2）'!B329" display="問2-16" xr:uid="{1EE1ABCD-390A-49B3-841C-EF4639C6B619}"/>
    <hyperlink ref="B39:C39" location="'【解体・撤去関係】（問2）'!B338" display="問2-17" xr:uid="{6CC92C12-67F3-47AE-963D-9C0814A18B63}"/>
    <hyperlink ref="B40:C40" location="'【解体・撤去関係】（問2）'!B353" display="問2-18" xr:uid="{84CD5BDB-7EB6-4BD3-AF54-2B9262054EC0}"/>
    <hyperlink ref="B41:C41" location="'【解体・撤去関係】（問2）'!B368" display="問2-19" xr:uid="{BCBCC13A-BCD6-4745-A49E-BB772DB1141C}"/>
    <hyperlink ref="B42:C42" location="'【解体・撤去関係】（問2）'!B384" display="問2-20" xr:uid="{6D6D3C64-263E-4A56-BE8D-67E66495397D}"/>
    <hyperlink ref="B43:C43" location="'【解体・撤去関係】（問2）'!B393" display="問2-21" xr:uid="{62CE1BEB-5180-4A18-A754-F867E11B54F0}"/>
    <hyperlink ref="B44:C44" location="'【解体・撤去関係】（問2）'!B403" display="問2-22" xr:uid="{09F4FDFB-D0FC-4F4B-BDB4-9C6E1ABFEE56}"/>
    <hyperlink ref="B45:C45" location="'【解体・撤去関係】（問2）'!B417" display="問2-23" xr:uid="{17CD5A5C-9D37-4351-95B8-031F0FFB96AF}"/>
    <hyperlink ref="B46:C46" location="'【解体・撤去関係】（問2）'!B433" display="問2-24" xr:uid="{71A99796-4BE2-4874-ACED-EC493604B55E}"/>
    <hyperlink ref="B47:C47" location="'【リパワリング】（問3）'!B4" display="問3-1" xr:uid="{83118012-66C2-4BC2-9B6C-92261647BB53}"/>
    <hyperlink ref="B48:C48" location="'【リパワリング】（問3）'!B11" display="問3-2" xr:uid="{989AD377-BC9F-4CCE-9F0E-D0D8CB824B83}"/>
    <hyperlink ref="B49:C49" location="'【リパワリング】（問3）'!B17" display="問3-3" xr:uid="{683452D1-D164-4EA6-97E5-B0CA5F4221BD}"/>
    <hyperlink ref="B50:C50" location="'【リパワリング】（問3）'!B31" display="問3-4" xr:uid="{CA3E7809-A379-4251-ADCC-5BF6078DBF75}"/>
    <hyperlink ref="B51:C51" location="'【リパワリング】（問3）'!B45" display="問3-5" xr:uid="{73F8990E-5885-4F1B-B43F-EBD82BC2ACAE}"/>
    <hyperlink ref="B16" location="家電_問1" display="問1" xr:uid="{2A601F2C-0B3A-4DC7-BE57-A46D59C887E3}"/>
    <hyperlink ref="B16:C16" location="'【設備関係】（問1）'!B120" display="問1-8" xr:uid="{4DDAA873-20C8-42DF-BE6B-2F954C91066B}"/>
  </hyperlinks>
  <pageMargins left="0.39370078740157483" right="0.39370078740157483" top="0.47244094488188981" bottom="0.39370078740157483" header="0.31496062992125984" footer="0.31496062992125984"/>
  <pageSetup paperSize="9" scale="67" fitToHeight="0" orientation="portrait" r:id="rId1"/>
  <rowBreaks count="1" manualBreakCount="1">
    <brk id="3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2DE32-8F98-4BC8-84A3-13DA5CA394FA}">
  <dimension ref="A1:SK54"/>
  <sheetViews>
    <sheetView topLeftCell="KO1" workbookViewId="0">
      <selection activeCell="KS12" sqref="KS12:LG12"/>
    </sheetView>
  </sheetViews>
  <sheetFormatPr defaultRowHeight="18.75"/>
  <cols>
    <col min="16" max="16" width="8.75" customWidth="1"/>
  </cols>
  <sheetData>
    <row r="1" spans="1:505" s="9" customFormat="1" ht="14.25">
      <c r="A1" s="5"/>
    </row>
    <row r="2" spans="1:505" s="11" customFormat="1" ht="14.25">
      <c r="A2" s="5" t="s">
        <v>35</v>
      </c>
      <c r="B2" s="10" t="s">
        <v>36</v>
      </c>
      <c r="K2" s="12" t="s">
        <v>6</v>
      </c>
      <c r="L2" s="12" t="s">
        <v>14</v>
      </c>
      <c r="P2" s="6"/>
      <c r="Q2" s="6"/>
      <c r="R2" s="6"/>
      <c r="S2" s="6"/>
      <c r="T2" s="6"/>
      <c r="U2" s="6"/>
      <c r="V2" s="6"/>
      <c r="W2" s="6"/>
      <c r="Y2" s="6"/>
      <c r="Z2" s="6"/>
      <c r="AA2" s="6"/>
      <c r="AB2" s="6"/>
      <c r="AC2" s="6"/>
      <c r="AD2" s="6"/>
      <c r="AE2" s="6"/>
      <c r="AF2" s="6"/>
      <c r="AH2" s="6"/>
      <c r="AI2" s="6"/>
      <c r="AJ2" s="6"/>
      <c r="AK2" s="6"/>
      <c r="AL2" s="6"/>
      <c r="AM2" s="6"/>
      <c r="AN2" s="6"/>
      <c r="AO2" s="12" t="s">
        <v>59</v>
      </c>
      <c r="AP2" s="12" t="s">
        <v>60</v>
      </c>
      <c r="AX2" s="12" t="s">
        <v>65</v>
      </c>
      <c r="BD2" s="12" t="s">
        <v>491</v>
      </c>
      <c r="BN2" s="12" t="s">
        <v>498</v>
      </c>
      <c r="BX2" s="12" t="s">
        <v>734</v>
      </c>
      <c r="CE2" s="12" t="s">
        <v>15</v>
      </c>
      <c r="CH2" s="12" t="s">
        <v>16</v>
      </c>
      <c r="CN2" s="12" t="s">
        <v>78</v>
      </c>
      <c r="CP2" s="12" t="s">
        <v>81</v>
      </c>
      <c r="CQ2" s="9"/>
      <c r="CR2" s="9"/>
      <c r="CS2" s="9"/>
      <c r="CT2" s="9"/>
      <c r="CU2" s="9"/>
      <c r="CV2" s="9"/>
      <c r="CW2" s="9"/>
      <c r="CX2" s="9"/>
      <c r="CY2" s="9"/>
      <c r="CZ2" s="9"/>
      <c r="DA2" s="9"/>
      <c r="DB2" s="9"/>
      <c r="DC2" s="33" t="s">
        <v>393</v>
      </c>
      <c r="DP2" s="12" t="s">
        <v>88</v>
      </c>
      <c r="GX2" s="12" t="s">
        <v>109</v>
      </c>
      <c r="HF2" s="12" t="s">
        <v>114</v>
      </c>
      <c r="HZ2" s="12" t="s">
        <v>124</v>
      </c>
      <c r="IK2" s="12" t="s">
        <v>128</v>
      </c>
      <c r="JO2" s="12" t="s">
        <v>145</v>
      </c>
      <c r="JP2" s="12" t="s">
        <v>148</v>
      </c>
      <c r="KJ2" s="12" t="s">
        <v>161</v>
      </c>
      <c r="KO2" s="12" t="s">
        <v>165</v>
      </c>
      <c r="KS2" s="45" t="s">
        <v>500</v>
      </c>
      <c r="LC2" s="45" t="s">
        <v>501</v>
      </c>
      <c r="LD2" s="12" t="s">
        <v>167</v>
      </c>
      <c r="LH2" s="12" t="s">
        <v>170</v>
      </c>
      <c r="LK2" s="12" t="s">
        <v>173</v>
      </c>
      <c r="LV2" s="12" t="s">
        <v>184</v>
      </c>
      <c r="MG2" s="12" t="s">
        <v>194</v>
      </c>
      <c r="MS2" s="12" t="s">
        <v>205</v>
      </c>
      <c r="MV2" s="12" t="s">
        <v>410</v>
      </c>
      <c r="NA2" s="12" t="s">
        <v>411</v>
      </c>
      <c r="NC2" s="9"/>
      <c r="ND2" s="9"/>
      <c r="NK2" s="12" t="s">
        <v>412</v>
      </c>
      <c r="NM2" s="9"/>
      <c r="NN2" s="9"/>
      <c r="NO2" s="9"/>
      <c r="NP2" s="9"/>
      <c r="NQ2" s="9"/>
      <c r="NR2" s="9"/>
      <c r="NS2" s="9"/>
      <c r="NT2" s="9"/>
      <c r="NW2" s="12" t="s">
        <v>413</v>
      </c>
      <c r="OC2" s="12" t="s">
        <v>208</v>
      </c>
      <c r="OE2" s="12" t="s">
        <v>211</v>
      </c>
      <c r="OF2" s="12" t="s">
        <v>212</v>
      </c>
      <c r="OP2" s="12" t="s">
        <v>221</v>
      </c>
      <c r="OR2" s="12" t="s">
        <v>226</v>
      </c>
      <c r="OZ2" s="13" t="s">
        <v>235</v>
      </c>
    </row>
    <row r="3" spans="1:505" s="6" customFormat="1" ht="45" customHeight="1">
      <c r="B3" s="6" t="s">
        <v>371</v>
      </c>
      <c r="C3" s="6" t="s">
        <v>2</v>
      </c>
      <c r="D3" s="6" t="s">
        <v>372</v>
      </c>
      <c r="E3" s="6" t="s">
        <v>373</v>
      </c>
      <c r="F3" s="6" t="s">
        <v>374</v>
      </c>
      <c r="G3" s="6" t="s">
        <v>521</v>
      </c>
      <c r="I3" s="6" t="s">
        <v>523</v>
      </c>
      <c r="K3" s="6" t="s">
        <v>241</v>
      </c>
      <c r="L3" s="6" t="s">
        <v>242</v>
      </c>
      <c r="M3" s="6" t="s">
        <v>605</v>
      </c>
      <c r="N3" s="6" t="s">
        <v>243</v>
      </c>
      <c r="W3" s="6" t="s">
        <v>57</v>
      </c>
      <c r="AF3" s="6" t="s">
        <v>58</v>
      </c>
      <c r="AO3" s="6" t="s">
        <v>419</v>
      </c>
      <c r="AP3" s="6" t="s">
        <v>253</v>
      </c>
      <c r="AQ3" s="6" t="s">
        <v>249</v>
      </c>
      <c r="AR3" s="6" t="s">
        <v>250</v>
      </c>
      <c r="AS3" s="6" t="s">
        <v>251</v>
      </c>
      <c r="AT3" s="6" t="s">
        <v>254</v>
      </c>
      <c r="AU3" s="6" t="s">
        <v>252</v>
      </c>
      <c r="AV3" s="6" t="s">
        <v>255</v>
      </c>
      <c r="AX3" s="6" t="s">
        <v>533</v>
      </c>
      <c r="AY3" s="6" t="s">
        <v>534</v>
      </c>
      <c r="AZ3" s="6" t="s">
        <v>535</v>
      </c>
      <c r="BA3" s="6" t="s">
        <v>536</v>
      </c>
      <c r="BB3" s="6" t="s">
        <v>537</v>
      </c>
      <c r="BC3" s="6" t="s">
        <v>538</v>
      </c>
      <c r="BD3" s="6" t="s">
        <v>539</v>
      </c>
      <c r="BF3" s="6" t="s">
        <v>540</v>
      </c>
      <c r="BH3" s="6" t="s">
        <v>541</v>
      </c>
      <c r="BJ3" s="6" t="s">
        <v>542</v>
      </c>
      <c r="BL3" s="6" t="s">
        <v>543</v>
      </c>
      <c r="BN3" s="6" t="s">
        <v>539</v>
      </c>
      <c r="BP3" s="6" t="s">
        <v>540</v>
      </c>
      <c r="BR3" s="6" t="s">
        <v>541</v>
      </c>
      <c r="BT3" s="6" t="s">
        <v>542</v>
      </c>
      <c r="BV3" s="6" t="s">
        <v>543</v>
      </c>
      <c r="BX3" s="6" t="s">
        <v>256</v>
      </c>
      <c r="BY3" s="6" t="s">
        <v>257</v>
      </c>
      <c r="BZ3" s="6" t="s">
        <v>258</v>
      </c>
      <c r="CA3" s="6" t="s">
        <v>259</v>
      </c>
      <c r="CB3" s="6" t="s">
        <v>260</v>
      </c>
      <c r="CC3" s="6" t="s">
        <v>261</v>
      </c>
      <c r="CD3" s="6" t="s">
        <v>262</v>
      </c>
      <c r="CE3" s="6" t="s">
        <v>420</v>
      </c>
      <c r="CF3" s="6" t="s">
        <v>421</v>
      </c>
      <c r="CG3" s="6" t="s">
        <v>422</v>
      </c>
      <c r="CH3" s="6" t="s">
        <v>263</v>
      </c>
      <c r="CI3" s="6" t="s">
        <v>264</v>
      </c>
      <c r="CJ3" s="6" t="s">
        <v>265</v>
      </c>
      <c r="CK3" s="6" t="s">
        <v>266</v>
      </c>
      <c r="CM3" s="6" t="s">
        <v>267</v>
      </c>
      <c r="CN3" s="6" t="s">
        <v>269</v>
      </c>
      <c r="CP3" s="6" t="s">
        <v>270</v>
      </c>
      <c r="CS3" s="6" t="s">
        <v>271</v>
      </c>
      <c r="CV3" s="6" t="s">
        <v>272</v>
      </c>
      <c r="CY3" s="6" t="s">
        <v>266</v>
      </c>
      <c r="DC3" s="6" t="s">
        <v>270</v>
      </c>
      <c r="DF3" s="6" t="s">
        <v>271</v>
      </c>
      <c r="DI3" s="6" t="s">
        <v>272</v>
      </c>
      <c r="DL3" s="6" t="s">
        <v>266</v>
      </c>
      <c r="DP3" s="9" t="s">
        <v>276</v>
      </c>
      <c r="DZ3" s="9" t="s">
        <v>589</v>
      </c>
      <c r="EJ3" s="9" t="s">
        <v>586</v>
      </c>
      <c r="EK3" s="9"/>
      <c r="EL3" s="9"/>
      <c r="EM3" s="9"/>
      <c r="EN3" s="9"/>
      <c r="ET3" s="9" t="s">
        <v>423</v>
      </c>
      <c r="FD3" s="9" t="s">
        <v>424</v>
      </c>
      <c r="FG3" s="9"/>
      <c r="FH3" s="9"/>
      <c r="FI3" s="9"/>
      <c r="FJ3" s="9"/>
      <c r="FK3" s="9"/>
      <c r="FL3" s="9"/>
      <c r="FM3" s="9"/>
      <c r="FN3" s="9" t="s">
        <v>425</v>
      </c>
      <c r="FQ3" s="9"/>
      <c r="FR3" s="9"/>
      <c r="FS3" s="9"/>
      <c r="FT3" s="9"/>
      <c r="FU3" s="9"/>
      <c r="FV3" s="9"/>
      <c r="FW3" s="9"/>
      <c r="FX3" s="9" t="s">
        <v>426</v>
      </c>
      <c r="FZ3" s="9"/>
      <c r="GA3" s="9"/>
      <c r="GB3" s="9"/>
      <c r="GC3" s="9"/>
      <c r="GD3" s="9"/>
      <c r="GE3" s="9"/>
      <c r="GF3" s="9"/>
      <c r="GG3" s="9"/>
      <c r="GH3" s="9" t="s">
        <v>427</v>
      </c>
      <c r="GI3" s="9"/>
      <c r="GJ3" s="9"/>
      <c r="GK3" s="9"/>
      <c r="GL3" s="9"/>
      <c r="GM3" s="9"/>
      <c r="GN3" s="9"/>
      <c r="GO3" s="9"/>
      <c r="GP3" s="9"/>
      <c r="GQ3" s="9"/>
      <c r="GR3" s="9" t="s">
        <v>280</v>
      </c>
      <c r="GS3" s="9" t="s">
        <v>282</v>
      </c>
      <c r="GT3" s="9" t="s">
        <v>283</v>
      </c>
      <c r="GX3" s="6" t="s">
        <v>285</v>
      </c>
      <c r="HB3" s="6" t="s">
        <v>286</v>
      </c>
      <c r="HF3" s="5" t="s">
        <v>289</v>
      </c>
      <c r="HG3" s="5" t="s">
        <v>240</v>
      </c>
      <c r="HH3" s="5" t="s">
        <v>290</v>
      </c>
      <c r="HI3" s="5" t="s">
        <v>240</v>
      </c>
      <c r="HJ3" s="5" t="s">
        <v>291</v>
      </c>
      <c r="HK3" s="5" t="s">
        <v>240</v>
      </c>
      <c r="HL3" s="5" t="s">
        <v>292</v>
      </c>
      <c r="HM3" s="5" t="s">
        <v>240</v>
      </c>
      <c r="HN3" s="5" t="s">
        <v>293</v>
      </c>
      <c r="HO3" s="5" t="s">
        <v>240</v>
      </c>
      <c r="HP3" s="5" t="s">
        <v>294</v>
      </c>
      <c r="HQ3" s="5" t="s">
        <v>240</v>
      </c>
      <c r="HR3" s="5" t="s">
        <v>295</v>
      </c>
      <c r="HS3" s="5" t="s">
        <v>240</v>
      </c>
      <c r="HT3" s="5" t="s">
        <v>296</v>
      </c>
      <c r="HU3" s="5" t="s">
        <v>240</v>
      </c>
      <c r="HV3" s="5" t="s">
        <v>297</v>
      </c>
      <c r="HW3" s="5" t="s">
        <v>240</v>
      </c>
      <c r="HX3" s="5" t="s">
        <v>298</v>
      </c>
      <c r="HY3" s="5" t="s">
        <v>240</v>
      </c>
      <c r="HZ3" s="6" t="s">
        <v>27</v>
      </c>
      <c r="IC3" s="6" t="s">
        <v>27</v>
      </c>
      <c r="IF3" s="6" t="s">
        <v>27</v>
      </c>
      <c r="II3" s="6" t="s">
        <v>300</v>
      </c>
      <c r="IK3" s="6" t="s">
        <v>302</v>
      </c>
      <c r="IQ3" s="6" t="s">
        <v>306</v>
      </c>
      <c r="IW3" s="6" t="s">
        <v>307</v>
      </c>
      <c r="JC3" s="6" t="s">
        <v>308</v>
      </c>
      <c r="JI3" s="6" t="s">
        <v>309</v>
      </c>
      <c r="JO3" s="6" t="s">
        <v>310</v>
      </c>
      <c r="JP3" s="6" t="s">
        <v>312</v>
      </c>
      <c r="JT3" s="6" t="s">
        <v>313</v>
      </c>
      <c r="JX3" s="6" t="s">
        <v>314</v>
      </c>
      <c r="KB3" s="6" t="s">
        <v>315</v>
      </c>
      <c r="KF3" s="6" t="s">
        <v>316</v>
      </c>
      <c r="KJ3" s="6" t="s">
        <v>317</v>
      </c>
      <c r="KK3" s="6" t="s">
        <v>318</v>
      </c>
      <c r="KL3" s="6" t="s">
        <v>319</v>
      </c>
      <c r="KM3" s="6" t="s">
        <v>266</v>
      </c>
      <c r="KO3" s="6" t="s">
        <v>320</v>
      </c>
      <c r="KP3" s="6" t="s">
        <v>321</v>
      </c>
      <c r="KQ3" s="6" t="s">
        <v>268</v>
      </c>
      <c r="KS3" s="6" t="s">
        <v>548</v>
      </c>
      <c r="KT3" s="6" t="s">
        <v>549</v>
      </c>
      <c r="KU3" s="6" t="s">
        <v>550</v>
      </c>
      <c r="KV3" s="6" t="s">
        <v>551</v>
      </c>
      <c r="KW3" s="6" t="s">
        <v>552</v>
      </c>
      <c r="KX3" s="6" t="s">
        <v>553</v>
      </c>
      <c r="KY3" s="6" t="s">
        <v>554</v>
      </c>
      <c r="KZ3" s="6" t="s">
        <v>555</v>
      </c>
      <c r="LA3" s="6" t="s">
        <v>364</v>
      </c>
      <c r="LC3" s="6" t="s">
        <v>556</v>
      </c>
      <c r="LD3" s="6" t="s">
        <v>322</v>
      </c>
      <c r="LE3" s="6" t="s">
        <v>323</v>
      </c>
      <c r="LF3" s="6" t="s">
        <v>268</v>
      </c>
      <c r="LH3" s="6" t="s">
        <v>324</v>
      </c>
      <c r="LK3" s="6" t="s">
        <v>325</v>
      </c>
      <c r="LL3" s="6" t="s">
        <v>326</v>
      </c>
      <c r="LM3" s="6" t="s">
        <v>327</v>
      </c>
      <c r="LN3" s="6" t="s">
        <v>328</v>
      </c>
      <c r="LO3" s="6" t="s">
        <v>329</v>
      </c>
      <c r="LP3" s="6" t="s">
        <v>330</v>
      </c>
      <c r="LQ3" s="6" t="s">
        <v>331</v>
      </c>
      <c r="LR3" s="6" t="s">
        <v>332</v>
      </c>
      <c r="LS3" s="6" t="s">
        <v>333</v>
      </c>
      <c r="LT3" s="6" t="s">
        <v>334</v>
      </c>
      <c r="LV3" s="30" t="s">
        <v>335</v>
      </c>
      <c r="LW3" s="30" t="s">
        <v>336</v>
      </c>
      <c r="LX3" s="30" t="s">
        <v>337</v>
      </c>
      <c r="LY3" s="30" t="s">
        <v>338</v>
      </c>
      <c r="LZ3" s="30" t="s">
        <v>339</v>
      </c>
      <c r="MA3" s="30" t="s">
        <v>340</v>
      </c>
      <c r="MB3" s="30" t="s">
        <v>341</v>
      </c>
      <c r="MC3" s="30" t="s">
        <v>342</v>
      </c>
      <c r="MD3" s="30" t="s">
        <v>343</v>
      </c>
      <c r="ME3" s="30" t="s">
        <v>334</v>
      </c>
      <c r="MG3" s="30" t="s">
        <v>344</v>
      </c>
      <c r="MH3" s="30" t="s">
        <v>345</v>
      </c>
      <c r="MI3" s="30" t="s">
        <v>346</v>
      </c>
      <c r="MJ3" s="30" t="s">
        <v>347</v>
      </c>
      <c r="MK3" s="30" t="s">
        <v>348</v>
      </c>
      <c r="ML3" s="30" t="s">
        <v>349</v>
      </c>
      <c r="MM3" s="30" t="s">
        <v>350</v>
      </c>
      <c r="MN3" s="30" t="s">
        <v>351</v>
      </c>
      <c r="MO3" s="30" t="s">
        <v>352</v>
      </c>
      <c r="MP3" s="30" t="s">
        <v>353</v>
      </c>
      <c r="MQ3" s="30" t="s">
        <v>354</v>
      </c>
      <c r="MS3" s="6" t="s">
        <v>560</v>
      </c>
      <c r="MT3" s="30"/>
      <c r="MU3" s="30"/>
      <c r="MV3" s="30" t="s">
        <v>437</v>
      </c>
      <c r="MW3" s="30" t="s">
        <v>439</v>
      </c>
      <c r="MX3" s="30" t="s">
        <v>587</v>
      </c>
      <c r="MY3" s="30" t="s">
        <v>266</v>
      </c>
      <c r="NA3" s="6" t="s">
        <v>562</v>
      </c>
      <c r="NB3" s="6" t="s">
        <v>563</v>
      </c>
      <c r="NC3" s="6" t="s">
        <v>564</v>
      </c>
      <c r="ND3" s="6" t="s">
        <v>565</v>
      </c>
      <c r="NE3" s="6" t="s">
        <v>566</v>
      </c>
      <c r="NF3" s="6" t="s">
        <v>674</v>
      </c>
      <c r="NG3" s="6" t="s">
        <v>675</v>
      </c>
      <c r="NH3" s="6" t="s">
        <v>676</v>
      </c>
      <c r="NI3" s="6" t="s">
        <v>677</v>
      </c>
      <c r="NK3" s="30" t="s">
        <v>567</v>
      </c>
      <c r="NL3" s="30" t="s">
        <v>568</v>
      </c>
      <c r="NM3" s="30" t="s">
        <v>569</v>
      </c>
      <c r="NN3" s="30" t="s">
        <v>570</v>
      </c>
      <c r="NO3" s="30" t="s">
        <v>571</v>
      </c>
      <c r="NP3" s="30" t="s">
        <v>572</v>
      </c>
      <c r="NQ3" s="30" t="s">
        <v>573</v>
      </c>
      <c r="NR3" s="30" t="s">
        <v>574</v>
      </c>
      <c r="NS3" s="30" t="s">
        <v>575</v>
      </c>
      <c r="NT3" s="30" t="s">
        <v>576</v>
      </c>
      <c r="NU3" s="30" t="s">
        <v>354</v>
      </c>
      <c r="NW3" s="30" t="s">
        <v>452</v>
      </c>
      <c r="NX3" s="30" t="s">
        <v>454</v>
      </c>
      <c r="NY3" s="30" t="s">
        <v>456</v>
      </c>
      <c r="NZ3" s="30" t="s">
        <v>457</v>
      </c>
      <c r="OA3" s="30" t="s">
        <v>433</v>
      </c>
      <c r="OC3" s="30" t="s">
        <v>355</v>
      </c>
      <c r="OE3" s="6" t="s">
        <v>458</v>
      </c>
      <c r="OF3" s="30" t="s">
        <v>356</v>
      </c>
      <c r="OG3" s="30" t="s">
        <v>357</v>
      </c>
      <c r="OH3" s="30" t="s">
        <v>358</v>
      </c>
      <c r="OI3" s="30" t="s">
        <v>359</v>
      </c>
      <c r="OJ3" s="30" t="s">
        <v>360</v>
      </c>
      <c r="OK3" s="30" t="s">
        <v>361</v>
      </c>
      <c r="OL3" s="30" t="s">
        <v>362</v>
      </c>
      <c r="OM3" s="30" t="s">
        <v>363</v>
      </c>
      <c r="ON3" s="30" t="s">
        <v>364</v>
      </c>
      <c r="OP3" s="6" t="s">
        <v>459</v>
      </c>
      <c r="OR3" s="30" t="s">
        <v>365</v>
      </c>
      <c r="OT3" s="30" t="s">
        <v>366</v>
      </c>
      <c r="OV3" s="30" t="s">
        <v>367</v>
      </c>
      <c r="OX3" s="30" t="s">
        <v>368</v>
      </c>
      <c r="OZ3" s="6" t="s">
        <v>716</v>
      </c>
      <c r="PA3" s="6" t="s">
        <v>716</v>
      </c>
      <c r="PB3" s="6" t="s">
        <v>714</v>
      </c>
      <c r="PC3" s="6" t="s">
        <v>714</v>
      </c>
      <c r="PD3" s="6" t="s">
        <v>620</v>
      </c>
      <c r="PE3" s="6" t="s">
        <v>620</v>
      </c>
      <c r="PF3" s="6" t="s">
        <v>620</v>
      </c>
      <c r="PG3" s="6" t="s">
        <v>620</v>
      </c>
      <c r="PH3" s="6" t="s">
        <v>620</v>
      </c>
      <c r="PI3" s="6" t="s">
        <v>620</v>
      </c>
      <c r="PJ3" s="6" t="s">
        <v>620</v>
      </c>
      <c r="PK3" s="6" t="s">
        <v>620</v>
      </c>
      <c r="PL3" s="6" t="s">
        <v>621</v>
      </c>
      <c r="PM3" s="6" t="s">
        <v>621</v>
      </c>
      <c r="PN3" s="6" t="s">
        <v>622</v>
      </c>
      <c r="PO3" s="6" t="s">
        <v>622</v>
      </c>
      <c r="PP3" s="6" t="s">
        <v>623</v>
      </c>
      <c r="PQ3" s="6" t="s">
        <v>623</v>
      </c>
      <c r="PR3" s="6" t="s">
        <v>624</v>
      </c>
      <c r="PS3" s="6" t="s">
        <v>624</v>
      </c>
      <c r="PT3" s="6" t="s">
        <v>625</v>
      </c>
      <c r="PU3" s="6" t="s">
        <v>625</v>
      </c>
      <c r="PV3" s="6" t="s">
        <v>626</v>
      </c>
      <c r="PW3" s="6" t="s">
        <v>626</v>
      </c>
      <c r="PX3" s="6" t="s">
        <v>627</v>
      </c>
      <c r="PY3" s="6" t="s">
        <v>627</v>
      </c>
      <c r="PZ3" s="6" t="s">
        <v>628</v>
      </c>
      <c r="QA3" s="6" t="s">
        <v>628</v>
      </c>
      <c r="QB3" s="6" t="s">
        <v>629</v>
      </c>
      <c r="QC3" s="6" t="s">
        <v>629</v>
      </c>
      <c r="QD3" s="6" t="s">
        <v>629</v>
      </c>
      <c r="QE3" s="6" t="s">
        <v>629</v>
      </c>
      <c r="QF3" s="6" t="s">
        <v>630</v>
      </c>
      <c r="QG3" s="6" t="s">
        <v>630</v>
      </c>
      <c r="QH3" s="6" t="s">
        <v>631</v>
      </c>
      <c r="QI3" s="6" t="s">
        <v>631</v>
      </c>
      <c r="QJ3" s="6" t="s">
        <v>632</v>
      </c>
      <c r="QK3" s="6" t="s">
        <v>632</v>
      </c>
      <c r="QL3" s="6" t="s">
        <v>633</v>
      </c>
      <c r="QM3" s="6" t="s">
        <v>633</v>
      </c>
      <c r="QN3" s="6" t="s">
        <v>634</v>
      </c>
      <c r="QO3" s="6" t="s">
        <v>634</v>
      </c>
      <c r="QX3" s="6" t="s">
        <v>635</v>
      </c>
      <c r="QY3" s="6" t="s">
        <v>635</v>
      </c>
      <c r="QZ3" s="6" t="s">
        <v>636</v>
      </c>
      <c r="RA3" s="6" t="s">
        <v>636</v>
      </c>
      <c r="RB3" s="6" t="s">
        <v>637</v>
      </c>
      <c r="RC3" s="6" t="s">
        <v>637</v>
      </c>
      <c r="RD3" s="6" t="s">
        <v>638</v>
      </c>
      <c r="RE3" s="6" t="s">
        <v>638</v>
      </c>
      <c r="RF3" s="6" t="s">
        <v>639</v>
      </c>
      <c r="RG3" s="6" t="s">
        <v>639</v>
      </c>
      <c r="RH3" s="6" t="s">
        <v>640</v>
      </c>
      <c r="RI3" s="6" t="s">
        <v>640</v>
      </c>
      <c r="RJ3" s="6" t="s">
        <v>641</v>
      </c>
      <c r="RK3" s="6" t="s">
        <v>641</v>
      </c>
      <c r="RL3" s="6" t="s">
        <v>642</v>
      </c>
      <c r="RM3" s="6" t="s">
        <v>642</v>
      </c>
      <c r="RN3" s="6" t="s">
        <v>643</v>
      </c>
      <c r="RO3" s="6" t="s">
        <v>643</v>
      </c>
      <c r="RP3" s="6" t="s">
        <v>644</v>
      </c>
      <c r="RQ3" s="6" t="s">
        <v>644</v>
      </c>
      <c r="RR3" s="6" t="s">
        <v>645</v>
      </c>
      <c r="RS3" s="6" t="s">
        <v>645</v>
      </c>
      <c r="RT3" s="6" t="s">
        <v>646</v>
      </c>
      <c r="RU3" s="6" t="s">
        <v>646</v>
      </c>
      <c r="RV3" s="6" t="s">
        <v>647</v>
      </c>
      <c r="RW3" s="6" t="s">
        <v>647</v>
      </c>
      <c r="RX3" s="6" t="s">
        <v>648</v>
      </c>
      <c r="RY3" s="6" t="s">
        <v>648</v>
      </c>
      <c r="RZ3" s="6" t="s">
        <v>649</v>
      </c>
      <c r="SA3" s="6" t="s">
        <v>649</v>
      </c>
      <c r="SB3" s="6" t="s">
        <v>650</v>
      </c>
      <c r="SC3" s="6" t="s">
        <v>650</v>
      </c>
      <c r="SD3" s="6" t="s">
        <v>651</v>
      </c>
      <c r="SE3" s="6" t="s">
        <v>651</v>
      </c>
      <c r="SF3" s="6" t="s">
        <v>652</v>
      </c>
      <c r="SG3" s="6" t="s">
        <v>652</v>
      </c>
      <c r="SH3" s="6" t="s">
        <v>653</v>
      </c>
      <c r="SI3" s="6" t="s">
        <v>653</v>
      </c>
      <c r="SJ3" s="6" t="s">
        <v>654</v>
      </c>
      <c r="SK3" s="6" t="s">
        <v>654</v>
      </c>
    </row>
    <row r="4" spans="1:505" s="6" customFormat="1" ht="38.25" customHeight="1">
      <c r="G4" s="6" t="s">
        <v>517</v>
      </c>
      <c r="I4" s="42" t="s">
        <v>520</v>
      </c>
      <c r="N4" s="6" t="s">
        <v>531</v>
      </c>
      <c r="O4" s="6" t="s">
        <v>673</v>
      </c>
      <c r="P4" s="7" t="s">
        <v>48</v>
      </c>
      <c r="Q4" s="7" t="s">
        <v>49</v>
      </c>
      <c r="R4" s="7" t="s">
        <v>50</v>
      </c>
      <c r="S4" s="7" t="s">
        <v>47</v>
      </c>
      <c r="T4" s="6" t="s">
        <v>244</v>
      </c>
      <c r="U4" s="6" t="s">
        <v>245</v>
      </c>
      <c r="W4" s="6" t="s">
        <v>531</v>
      </c>
      <c r="X4" s="6" t="s">
        <v>673</v>
      </c>
      <c r="Y4" s="7" t="s">
        <v>48</v>
      </c>
      <c r="Z4" s="7" t="s">
        <v>49</v>
      </c>
      <c r="AA4" s="7" t="s">
        <v>50</v>
      </c>
      <c r="AB4" s="7" t="s">
        <v>47</v>
      </c>
      <c r="AC4" s="6" t="s">
        <v>244</v>
      </c>
      <c r="AD4" s="6" t="s">
        <v>245</v>
      </c>
      <c r="AF4" s="6" t="s">
        <v>531</v>
      </c>
      <c r="AG4" s="6" t="s">
        <v>673</v>
      </c>
      <c r="AH4" s="7" t="s">
        <v>48</v>
      </c>
      <c r="AI4" s="7" t="s">
        <v>49</v>
      </c>
      <c r="AJ4" s="7" t="s">
        <v>50</v>
      </c>
      <c r="AK4" s="7" t="s">
        <v>47</v>
      </c>
      <c r="AL4" s="6" t="s">
        <v>244</v>
      </c>
      <c r="AM4" s="6" t="s">
        <v>245</v>
      </c>
      <c r="AW4" s="6" t="s">
        <v>236</v>
      </c>
      <c r="BE4" s="6" t="s">
        <v>544</v>
      </c>
      <c r="BG4" s="6" t="s">
        <v>544</v>
      </c>
      <c r="BI4" s="6" t="s">
        <v>544</v>
      </c>
      <c r="BK4" s="6" t="s">
        <v>544</v>
      </c>
      <c r="BM4" s="6" t="s">
        <v>544</v>
      </c>
      <c r="BO4" s="6" t="s">
        <v>544</v>
      </c>
      <c r="BQ4" s="6" t="s">
        <v>544</v>
      </c>
      <c r="BS4" s="6" t="s">
        <v>544</v>
      </c>
      <c r="BU4" s="6" t="s">
        <v>544</v>
      </c>
      <c r="BW4" s="6" t="s">
        <v>544</v>
      </c>
      <c r="CL4" s="6" t="s">
        <v>236</v>
      </c>
      <c r="CN4" s="9"/>
      <c r="CO4" s="9"/>
      <c r="CP4" s="6" t="s">
        <v>273</v>
      </c>
      <c r="CQ4" s="6" t="s">
        <v>274</v>
      </c>
      <c r="CR4" s="6" t="s">
        <v>275</v>
      </c>
      <c r="CS4" s="6" t="s">
        <v>273</v>
      </c>
      <c r="CT4" s="6" t="s">
        <v>274</v>
      </c>
      <c r="CU4" s="6" t="s">
        <v>275</v>
      </c>
      <c r="CV4" s="6" t="s">
        <v>273</v>
      </c>
      <c r="CW4" s="6" t="s">
        <v>274</v>
      </c>
      <c r="CX4" s="6" t="s">
        <v>275</v>
      </c>
      <c r="CY4" s="6" t="s">
        <v>273</v>
      </c>
      <c r="CZ4" s="6" t="s">
        <v>274</v>
      </c>
      <c r="DA4" s="6" t="s">
        <v>275</v>
      </c>
      <c r="DC4" s="6" t="s">
        <v>273</v>
      </c>
      <c r="DD4" s="6" t="s">
        <v>274</v>
      </c>
      <c r="DE4" s="6" t="s">
        <v>275</v>
      </c>
      <c r="DF4" s="6" t="s">
        <v>273</v>
      </c>
      <c r="DG4" s="6" t="s">
        <v>274</v>
      </c>
      <c r="DH4" s="6" t="s">
        <v>275</v>
      </c>
      <c r="DI4" s="6" t="s">
        <v>273</v>
      </c>
      <c r="DJ4" s="6" t="s">
        <v>274</v>
      </c>
      <c r="DK4" s="6" t="s">
        <v>275</v>
      </c>
      <c r="DL4" s="6" t="s">
        <v>273</v>
      </c>
      <c r="DM4" s="6" t="s">
        <v>274</v>
      </c>
      <c r="DN4" s="6" t="s">
        <v>275</v>
      </c>
      <c r="DP4" s="6" t="s">
        <v>98</v>
      </c>
      <c r="DR4" s="6" t="s">
        <v>99</v>
      </c>
      <c r="DT4" s="6" t="s">
        <v>100</v>
      </c>
      <c r="DV4" s="6" t="s">
        <v>101</v>
      </c>
      <c r="DX4" s="6" t="s">
        <v>277</v>
      </c>
      <c r="DZ4" s="6" t="s">
        <v>98</v>
      </c>
      <c r="EB4" s="6" t="s">
        <v>99</v>
      </c>
      <c r="ED4" s="6" t="s">
        <v>100</v>
      </c>
      <c r="EF4" s="6" t="s">
        <v>101</v>
      </c>
      <c r="EH4" s="6" t="s">
        <v>277</v>
      </c>
      <c r="EJ4" s="6" t="s">
        <v>98</v>
      </c>
      <c r="EL4" s="6" t="s">
        <v>99</v>
      </c>
      <c r="EN4" s="6" t="s">
        <v>100</v>
      </c>
      <c r="EP4" s="6" t="s">
        <v>101</v>
      </c>
      <c r="ER4" s="6" t="s">
        <v>277</v>
      </c>
      <c r="ET4" s="6" t="s">
        <v>98</v>
      </c>
      <c r="EV4" s="6" t="s">
        <v>99</v>
      </c>
      <c r="EX4" s="6" t="s">
        <v>100</v>
      </c>
      <c r="EZ4" s="6" t="s">
        <v>101</v>
      </c>
      <c r="FB4" s="6" t="s">
        <v>277</v>
      </c>
      <c r="FD4" s="6" t="s">
        <v>98</v>
      </c>
      <c r="FF4" s="6" t="s">
        <v>99</v>
      </c>
      <c r="FH4" s="6" t="s">
        <v>100</v>
      </c>
      <c r="FJ4" s="6" t="s">
        <v>101</v>
      </c>
      <c r="FL4" s="6" t="s">
        <v>277</v>
      </c>
      <c r="FN4" s="6" t="s">
        <v>98</v>
      </c>
      <c r="FP4" s="6" t="s">
        <v>99</v>
      </c>
      <c r="FR4" s="6" t="s">
        <v>100</v>
      </c>
      <c r="FT4" s="6" t="s">
        <v>101</v>
      </c>
      <c r="FV4" s="6" t="s">
        <v>277</v>
      </c>
      <c r="FX4" s="6" t="s">
        <v>98</v>
      </c>
      <c r="FZ4" s="6" t="s">
        <v>99</v>
      </c>
      <c r="GB4" s="6" t="s">
        <v>100</v>
      </c>
      <c r="GD4" s="6" t="s">
        <v>101</v>
      </c>
      <c r="GF4" s="6" t="s">
        <v>277</v>
      </c>
      <c r="GH4" s="6" t="s">
        <v>98</v>
      </c>
      <c r="GJ4" s="6" t="s">
        <v>99</v>
      </c>
      <c r="GL4" s="6" t="s">
        <v>100</v>
      </c>
      <c r="GN4" s="6" t="s">
        <v>101</v>
      </c>
      <c r="GP4" s="6" t="s">
        <v>277</v>
      </c>
      <c r="GR4" s="6" t="s">
        <v>281</v>
      </c>
      <c r="GS4" s="6" t="s">
        <v>281</v>
      </c>
      <c r="GT4" s="6" t="s">
        <v>284</v>
      </c>
      <c r="GU4" s="6" t="s">
        <v>589</v>
      </c>
      <c r="GV4" s="6" t="s">
        <v>588</v>
      </c>
      <c r="GW4" s="6" t="s">
        <v>428</v>
      </c>
      <c r="GX4" s="6" t="s">
        <v>287</v>
      </c>
      <c r="GZ4" s="6" t="s">
        <v>288</v>
      </c>
      <c r="HB4" s="6" t="s">
        <v>287</v>
      </c>
      <c r="HD4" s="6" t="s">
        <v>288</v>
      </c>
      <c r="HF4" s="6" t="s">
        <v>299</v>
      </c>
      <c r="HG4" s="6" t="s">
        <v>123</v>
      </c>
      <c r="HH4" s="6" t="s">
        <v>299</v>
      </c>
      <c r="HI4" s="6" t="s">
        <v>123</v>
      </c>
      <c r="HJ4" s="6" t="s">
        <v>299</v>
      </c>
      <c r="HK4" s="6" t="s">
        <v>123</v>
      </c>
      <c r="HL4" s="6" t="s">
        <v>299</v>
      </c>
      <c r="HM4" s="6" t="s">
        <v>123</v>
      </c>
      <c r="HN4" s="6" t="s">
        <v>299</v>
      </c>
      <c r="HO4" s="6" t="s">
        <v>123</v>
      </c>
      <c r="HP4" s="6" t="s">
        <v>299</v>
      </c>
      <c r="HQ4" s="6" t="s">
        <v>123</v>
      </c>
      <c r="HR4" s="6" t="s">
        <v>299</v>
      </c>
      <c r="HS4" s="6" t="s">
        <v>123</v>
      </c>
      <c r="HT4" s="6" t="s">
        <v>299</v>
      </c>
      <c r="HU4" s="6" t="s">
        <v>123</v>
      </c>
      <c r="HV4" s="6" t="s">
        <v>299</v>
      </c>
      <c r="HW4" s="6" t="s">
        <v>123</v>
      </c>
      <c r="HX4" s="6" t="s">
        <v>299</v>
      </c>
      <c r="HY4" s="6" t="s">
        <v>123</v>
      </c>
      <c r="IA4" s="6" t="s">
        <v>299</v>
      </c>
      <c r="IB4" s="6" t="s">
        <v>123</v>
      </c>
      <c r="ID4" s="6" t="s">
        <v>299</v>
      </c>
      <c r="IE4" s="6" t="s">
        <v>123</v>
      </c>
      <c r="IG4" s="6" t="s">
        <v>299</v>
      </c>
      <c r="IH4" s="6" t="s">
        <v>123</v>
      </c>
      <c r="II4" s="6" t="s">
        <v>299</v>
      </c>
      <c r="IJ4" s="6" t="s">
        <v>123</v>
      </c>
      <c r="IK4" s="6" t="s">
        <v>29</v>
      </c>
      <c r="IL4" s="6" t="s">
        <v>303</v>
      </c>
      <c r="IM4" s="6" t="s">
        <v>304</v>
      </c>
      <c r="IN4" s="6" t="s">
        <v>305</v>
      </c>
      <c r="IO4" s="6" t="s">
        <v>683</v>
      </c>
      <c r="IQ4" s="6" t="s">
        <v>29</v>
      </c>
      <c r="IR4" s="6" t="s">
        <v>303</v>
      </c>
      <c r="IS4" s="6" t="s">
        <v>304</v>
      </c>
      <c r="IT4" s="6" t="s">
        <v>305</v>
      </c>
      <c r="IU4" s="6" t="s">
        <v>683</v>
      </c>
      <c r="IW4" s="6" t="s">
        <v>29</v>
      </c>
      <c r="IX4" s="6" t="s">
        <v>303</v>
      </c>
      <c r="IY4" s="6" t="s">
        <v>304</v>
      </c>
      <c r="IZ4" s="6" t="s">
        <v>305</v>
      </c>
      <c r="JA4" s="6" t="s">
        <v>683</v>
      </c>
      <c r="JC4" s="6" t="s">
        <v>29</v>
      </c>
      <c r="JD4" s="6" t="s">
        <v>303</v>
      </c>
      <c r="JE4" s="6" t="s">
        <v>304</v>
      </c>
      <c r="JF4" s="6" t="s">
        <v>305</v>
      </c>
      <c r="JG4" s="6" t="s">
        <v>683</v>
      </c>
      <c r="JI4" s="6" t="s">
        <v>29</v>
      </c>
      <c r="JJ4" s="6" t="s">
        <v>303</v>
      </c>
      <c r="JK4" s="6" t="s">
        <v>304</v>
      </c>
      <c r="JL4" s="6" t="s">
        <v>305</v>
      </c>
      <c r="JM4" s="6" t="s">
        <v>683</v>
      </c>
      <c r="JP4" s="6" t="s">
        <v>735</v>
      </c>
      <c r="JQ4" s="6" t="s">
        <v>149</v>
      </c>
      <c r="JR4" s="6" t="s">
        <v>150</v>
      </c>
      <c r="JS4" s="6" t="s">
        <v>311</v>
      </c>
      <c r="JT4" s="6" t="s">
        <v>735</v>
      </c>
      <c r="JU4" s="6" t="s">
        <v>149</v>
      </c>
      <c r="JV4" s="6" t="s">
        <v>150</v>
      </c>
      <c r="JW4" s="6" t="s">
        <v>311</v>
      </c>
      <c r="JX4" s="6" t="s">
        <v>735</v>
      </c>
      <c r="JY4" s="6" t="s">
        <v>149</v>
      </c>
      <c r="JZ4" s="6" t="s">
        <v>150</v>
      </c>
      <c r="KA4" s="6" t="s">
        <v>311</v>
      </c>
      <c r="KB4" s="6" t="s">
        <v>735</v>
      </c>
      <c r="KC4" s="6" t="s">
        <v>149</v>
      </c>
      <c r="KD4" s="6" t="s">
        <v>150</v>
      </c>
      <c r="KE4" s="6" t="s">
        <v>311</v>
      </c>
      <c r="KF4" s="6" t="s">
        <v>735</v>
      </c>
      <c r="KG4" s="6" t="s">
        <v>149</v>
      </c>
      <c r="KH4" s="6" t="s">
        <v>150</v>
      </c>
      <c r="KI4" s="6" t="s">
        <v>311</v>
      </c>
      <c r="KN4" s="6" t="s">
        <v>281</v>
      </c>
      <c r="KR4" s="6" t="s">
        <v>281</v>
      </c>
      <c r="LB4" s="6" t="s">
        <v>281</v>
      </c>
      <c r="LC4" s="6" t="s">
        <v>502</v>
      </c>
      <c r="LG4" s="6" t="s">
        <v>281</v>
      </c>
      <c r="LI4" s="6" t="s">
        <v>557</v>
      </c>
      <c r="LU4" s="6" t="s">
        <v>281</v>
      </c>
      <c r="MF4" s="6" t="s">
        <v>281</v>
      </c>
      <c r="MR4" s="6" t="s">
        <v>281</v>
      </c>
      <c r="MT4" s="6" t="s">
        <v>561</v>
      </c>
      <c r="MZ4" s="6" t="s">
        <v>281</v>
      </c>
      <c r="NJ4" s="6" t="s">
        <v>281</v>
      </c>
      <c r="NV4" s="6" t="s">
        <v>281</v>
      </c>
      <c r="OB4" s="6" t="s">
        <v>281</v>
      </c>
      <c r="OD4" s="6" t="s">
        <v>267</v>
      </c>
      <c r="OO4" s="6" t="s">
        <v>281</v>
      </c>
      <c r="OQ4" s="6" t="s">
        <v>281</v>
      </c>
      <c r="OR4" s="6" t="s">
        <v>369</v>
      </c>
      <c r="OS4" s="6" t="s">
        <v>370</v>
      </c>
      <c r="OT4" s="6" t="s">
        <v>369</v>
      </c>
      <c r="OU4" s="6" t="s">
        <v>370</v>
      </c>
      <c r="OV4" s="6" t="s">
        <v>369</v>
      </c>
      <c r="OW4" s="6" t="s">
        <v>370</v>
      </c>
      <c r="OX4" s="6" t="s">
        <v>369</v>
      </c>
      <c r="OY4" s="6" t="s">
        <v>370</v>
      </c>
      <c r="PD4" s="6" t="s">
        <v>717</v>
      </c>
      <c r="PE4" s="6" t="s">
        <v>717</v>
      </c>
      <c r="PF4" s="6" t="s">
        <v>718</v>
      </c>
      <c r="PG4" s="6" t="s">
        <v>718</v>
      </c>
      <c r="PH4" s="6" t="s">
        <v>719</v>
      </c>
      <c r="PI4" s="6" t="s">
        <v>719</v>
      </c>
      <c r="PJ4" s="6" t="s">
        <v>720</v>
      </c>
      <c r="PK4" s="6" t="s">
        <v>720</v>
      </c>
      <c r="QB4" s="52" t="s">
        <v>721</v>
      </c>
      <c r="QC4" s="52" t="s">
        <v>721</v>
      </c>
      <c r="QD4" s="52" t="s">
        <v>722</v>
      </c>
      <c r="QE4" s="52" t="s">
        <v>722</v>
      </c>
      <c r="QN4" s="6" t="s">
        <v>38</v>
      </c>
      <c r="QO4" s="6" t="s">
        <v>38</v>
      </c>
      <c r="QP4" s="6" t="s">
        <v>723</v>
      </c>
      <c r="QQ4" s="6" t="s">
        <v>723</v>
      </c>
      <c r="QR4" s="6" t="s">
        <v>724</v>
      </c>
      <c r="QS4" s="6" t="s">
        <v>724</v>
      </c>
      <c r="QT4" s="6" t="s">
        <v>725</v>
      </c>
      <c r="QU4" s="6" t="s">
        <v>725</v>
      </c>
      <c r="QV4" s="6" t="s">
        <v>726</v>
      </c>
      <c r="QW4" s="6" t="s">
        <v>726</v>
      </c>
    </row>
    <row r="5" spans="1:505" s="6" customFormat="1" ht="26.1" customHeight="1">
      <c r="H5" s="41" t="s">
        <v>519</v>
      </c>
      <c r="J5" s="41" t="s">
        <v>519</v>
      </c>
      <c r="L5" s="6" t="s">
        <v>129</v>
      </c>
      <c r="M5" s="6" t="s">
        <v>25</v>
      </c>
      <c r="P5" s="6" t="s">
        <v>129</v>
      </c>
      <c r="Q5" s="6" t="s">
        <v>123</v>
      </c>
      <c r="R5" s="6" t="s">
        <v>129</v>
      </c>
      <c r="T5" s="6" t="s">
        <v>30</v>
      </c>
      <c r="U5" s="6" t="s">
        <v>248</v>
      </c>
      <c r="V5" s="6" t="s">
        <v>246</v>
      </c>
      <c r="Y5" s="6" t="s">
        <v>129</v>
      </c>
      <c r="Z5" s="6" t="s">
        <v>123</v>
      </c>
      <c r="AA5" s="6" t="s">
        <v>129</v>
      </c>
      <c r="AC5" s="6" t="s">
        <v>30</v>
      </c>
      <c r="AD5" s="6" t="s">
        <v>248</v>
      </c>
      <c r="AE5" s="6" t="s">
        <v>246</v>
      </c>
      <c r="AH5" s="6" t="s">
        <v>129</v>
      </c>
      <c r="AI5" s="6" t="s">
        <v>123</v>
      </c>
      <c r="AJ5" s="6" t="s">
        <v>129</v>
      </c>
      <c r="AL5" s="6" t="s">
        <v>30</v>
      </c>
      <c r="AM5" s="6" t="s">
        <v>248</v>
      </c>
      <c r="AN5" s="6" t="s">
        <v>246</v>
      </c>
      <c r="CN5" s="9"/>
      <c r="CO5" s="6" t="s">
        <v>236</v>
      </c>
      <c r="DB5" s="6" t="s">
        <v>236</v>
      </c>
      <c r="DO5" s="6" t="s">
        <v>236</v>
      </c>
      <c r="DP5" s="6" t="s">
        <v>278</v>
      </c>
      <c r="DQ5" s="6" t="s">
        <v>279</v>
      </c>
      <c r="DR5" s="6" t="s">
        <v>278</v>
      </c>
      <c r="DS5" s="6" t="s">
        <v>279</v>
      </c>
      <c r="DT5" s="6" t="s">
        <v>278</v>
      </c>
      <c r="DU5" s="6" t="s">
        <v>279</v>
      </c>
      <c r="DV5" s="6" t="s">
        <v>278</v>
      </c>
      <c r="DW5" s="6" t="s">
        <v>279</v>
      </c>
      <c r="DX5" s="6" t="s">
        <v>278</v>
      </c>
      <c r="DY5" s="6" t="s">
        <v>279</v>
      </c>
      <c r="DZ5" s="6" t="s">
        <v>278</v>
      </c>
      <c r="EA5" s="6" t="s">
        <v>279</v>
      </c>
      <c r="EB5" s="6" t="s">
        <v>278</v>
      </c>
      <c r="EC5" s="6" t="s">
        <v>279</v>
      </c>
      <c r="ED5" s="6" t="s">
        <v>278</v>
      </c>
      <c r="EE5" s="6" t="s">
        <v>279</v>
      </c>
      <c r="EF5" s="6" t="s">
        <v>278</v>
      </c>
      <c r="EG5" s="6" t="s">
        <v>279</v>
      </c>
      <c r="EH5" s="6" t="s">
        <v>278</v>
      </c>
      <c r="EI5" s="6" t="s">
        <v>279</v>
      </c>
      <c r="EJ5" s="6" t="s">
        <v>278</v>
      </c>
      <c r="EK5" s="6" t="s">
        <v>279</v>
      </c>
      <c r="EL5" s="6" t="s">
        <v>278</v>
      </c>
      <c r="EM5" s="6" t="s">
        <v>279</v>
      </c>
      <c r="EN5" s="6" t="s">
        <v>278</v>
      </c>
      <c r="EO5" s="6" t="s">
        <v>279</v>
      </c>
      <c r="EP5" s="6" t="s">
        <v>278</v>
      </c>
      <c r="EQ5" s="6" t="s">
        <v>279</v>
      </c>
      <c r="ER5" s="6" t="s">
        <v>278</v>
      </c>
      <c r="ES5" s="6" t="s">
        <v>279</v>
      </c>
      <c r="ET5" s="6" t="s">
        <v>278</v>
      </c>
      <c r="EU5" s="6" t="s">
        <v>279</v>
      </c>
      <c r="EV5" s="6" t="s">
        <v>278</v>
      </c>
      <c r="EW5" s="6" t="s">
        <v>279</v>
      </c>
      <c r="EX5" s="6" t="s">
        <v>278</v>
      </c>
      <c r="EY5" s="6" t="s">
        <v>279</v>
      </c>
      <c r="EZ5" s="6" t="s">
        <v>278</v>
      </c>
      <c r="FA5" s="6" t="s">
        <v>279</v>
      </c>
      <c r="FB5" s="6" t="s">
        <v>278</v>
      </c>
      <c r="FC5" s="6" t="s">
        <v>279</v>
      </c>
      <c r="FD5" s="6" t="s">
        <v>278</v>
      </c>
      <c r="FE5" s="6" t="s">
        <v>279</v>
      </c>
      <c r="FF5" s="6" t="s">
        <v>278</v>
      </c>
      <c r="FG5" s="6" t="s">
        <v>279</v>
      </c>
      <c r="FH5" s="6" t="s">
        <v>278</v>
      </c>
      <c r="FI5" s="6" t="s">
        <v>279</v>
      </c>
      <c r="FJ5" s="6" t="s">
        <v>278</v>
      </c>
      <c r="FK5" s="6" t="s">
        <v>279</v>
      </c>
      <c r="FL5" s="6" t="s">
        <v>278</v>
      </c>
      <c r="FM5" s="6" t="s">
        <v>279</v>
      </c>
      <c r="FN5" s="6" t="s">
        <v>278</v>
      </c>
      <c r="FO5" s="6" t="s">
        <v>279</v>
      </c>
      <c r="FP5" s="6" t="s">
        <v>278</v>
      </c>
      <c r="FQ5" s="6" t="s">
        <v>279</v>
      </c>
      <c r="FR5" s="6" t="s">
        <v>278</v>
      </c>
      <c r="FS5" s="6" t="s">
        <v>279</v>
      </c>
      <c r="FT5" s="6" t="s">
        <v>278</v>
      </c>
      <c r="FU5" s="6" t="s">
        <v>279</v>
      </c>
      <c r="FV5" s="6" t="s">
        <v>278</v>
      </c>
      <c r="FW5" s="6" t="s">
        <v>279</v>
      </c>
      <c r="FX5" s="6" t="s">
        <v>278</v>
      </c>
      <c r="FY5" s="6" t="s">
        <v>279</v>
      </c>
      <c r="FZ5" s="6" t="s">
        <v>278</v>
      </c>
      <c r="GA5" s="6" t="s">
        <v>279</v>
      </c>
      <c r="GB5" s="6" t="s">
        <v>278</v>
      </c>
      <c r="GC5" s="6" t="s">
        <v>279</v>
      </c>
      <c r="GD5" s="6" t="s">
        <v>278</v>
      </c>
      <c r="GE5" s="6" t="s">
        <v>279</v>
      </c>
      <c r="GF5" s="6" t="s">
        <v>278</v>
      </c>
      <c r="GG5" s="6" t="s">
        <v>279</v>
      </c>
      <c r="GH5" s="6" t="s">
        <v>278</v>
      </c>
      <c r="GI5" s="6" t="s">
        <v>279</v>
      </c>
      <c r="GJ5" s="6" t="s">
        <v>278</v>
      </c>
      <c r="GK5" s="6" t="s">
        <v>279</v>
      </c>
      <c r="GL5" s="6" t="s">
        <v>278</v>
      </c>
      <c r="GM5" s="6" t="s">
        <v>279</v>
      </c>
      <c r="GN5" s="6" t="s">
        <v>278</v>
      </c>
      <c r="GO5" s="6" t="s">
        <v>279</v>
      </c>
      <c r="GP5" s="6" t="s">
        <v>278</v>
      </c>
      <c r="GQ5" s="6" t="s">
        <v>279</v>
      </c>
      <c r="GX5" s="6" t="s">
        <v>278</v>
      </c>
      <c r="GY5" s="6" t="s">
        <v>279</v>
      </c>
      <c r="GZ5" s="6" t="s">
        <v>278</v>
      </c>
      <c r="HA5" s="6" t="s">
        <v>279</v>
      </c>
      <c r="HB5" s="6" t="s">
        <v>278</v>
      </c>
      <c r="HC5" s="6" t="s">
        <v>279</v>
      </c>
      <c r="HD5" s="6" t="s">
        <v>278</v>
      </c>
      <c r="HE5" s="6" t="s">
        <v>279</v>
      </c>
      <c r="IK5" s="6" t="s">
        <v>123</v>
      </c>
      <c r="IL5" s="6" t="s">
        <v>299</v>
      </c>
      <c r="IM5" s="6" t="s">
        <v>129</v>
      </c>
      <c r="IN5" s="6" t="s">
        <v>131</v>
      </c>
      <c r="IO5" s="6" t="s">
        <v>429</v>
      </c>
      <c r="IQ5" s="6" t="s">
        <v>123</v>
      </c>
      <c r="IR5" s="6" t="s">
        <v>299</v>
      </c>
      <c r="IS5" s="6" t="s">
        <v>129</v>
      </c>
      <c r="IT5" s="6" t="s">
        <v>131</v>
      </c>
      <c r="IU5" s="6" t="s">
        <v>429</v>
      </c>
      <c r="IW5" s="6" t="s">
        <v>123</v>
      </c>
      <c r="IX5" s="6" t="s">
        <v>299</v>
      </c>
      <c r="IY5" s="6" t="s">
        <v>129</v>
      </c>
      <c r="IZ5" s="6" t="s">
        <v>131</v>
      </c>
      <c r="JA5" s="6" t="s">
        <v>429</v>
      </c>
      <c r="JC5" s="6" t="s">
        <v>123</v>
      </c>
      <c r="JD5" s="6" t="s">
        <v>299</v>
      </c>
      <c r="JE5" s="6" t="s">
        <v>129</v>
      </c>
      <c r="JF5" s="6" t="s">
        <v>131</v>
      </c>
      <c r="JG5" s="6" t="s">
        <v>429</v>
      </c>
      <c r="JI5" s="6" t="s">
        <v>123</v>
      </c>
      <c r="JJ5" s="6" t="s">
        <v>299</v>
      </c>
      <c r="JK5" s="6" t="s">
        <v>129</v>
      </c>
      <c r="JL5" s="6" t="s">
        <v>131</v>
      </c>
      <c r="JM5" s="6" t="s">
        <v>429</v>
      </c>
      <c r="LI5" s="6" t="s">
        <v>558</v>
      </c>
      <c r="LJ5" s="6" t="s">
        <v>559</v>
      </c>
      <c r="MT5" s="6" t="s">
        <v>558</v>
      </c>
      <c r="MU5" s="6" t="s">
        <v>559</v>
      </c>
      <c r="OZ5" s="6" t="s">
        <v>237</v>
      </c>
      <c r="PA5" s="6" t="s">
        <v>238</v>
      </c>
      <c r="PB5" s="6" t="s">
        <v>237</v>
      </c>
      <c r="PC5" s="6" t="s">
        <v>238</v>
      </c>
      <c r="PD5" s="6" t="s">
        <v>237</v>
      </c>
      <c r="PE5" s="6" t="s">
        <v>238</v>
      </c>
      <c r="PF5" s="6" t="s">
        <v>237</v>
      </c>
      <c r="PG5" s="6" t="s">
        <v>238</v>
      </c>
      <c r="PH5" s="6" t="s">
        <v>237</v>
      </c>
      <c r="PI5" s="6" t="s">
        <v>238</v>
      </c>
      <c r="PJ5" s="6" t="s">
        <v>237</v>
      </c>
      <c r="PK5" s="6" t="s">
        <v>238</v>
      </c>
      <c r="PL5" s="6" t="s">
        <v>237</v>
      </c>
      <c r="PM5" s="6" t="s">
        <v>238</v>
      </c>
      <c r="PN5" s="6" t="s">
        <v>237</v>
      </c>
      <c r="PO5" s="6" t="s">
        <v>238</v>
      </c>
      <c r="PP5" s="6" t="s">
        <v>237</v>
      </c>
      <c r="PQ5" s="6" t="s">
        <v>238</v>
      </c>
      <c r="PR5" s="6" t="s">
        <v>237</v>
      </c>
      <c r="PS5" s="6" t="s">
        <v>238</v>
      </c>
      <c r="PT5" s="6" t="s">
        <v>237</v>
      </c>
      <c r="PU5" s="6" t="s">
        <v>238</v>
      </c>
      <c r="PV5" s="6" t="s">
        <v>237</v>
      </c>
      <c r="PW5" s="6" t="s">
        <v>238</v>
      </c>
      <c r="PX5" s="6" t="s">
        <v>237</v>
      </c>
      <c r="PY5" s="6" t="s">
        <v>238</v>
      </c>
      <c r="PZ5" s="6" t="s">
        <v>237</v>
      </c>
      <c r="QA5" s="6" t="s">
        <v>238</v>
      </c>
      <c r="QB5" s="6" t="s">
        <v>237</v>
      </c>
      <c r="QC5" s="6" t="s">
        <v>238</v>
      </c>
      <c r="QD5" s="6" t="s">
        <v>237</v>
      </c>
      <c r="QE5" s="6" t="s">
        <v>238</v>
      </c>
      <c r="QF5" s="6" t="s">
        <v>237</v>
      </c>
      <c r="QG5" s="6" t="s">
        <v>238</v>
      </c>
      <c r="QH5" s="6" t="s">
        <v>237</v>
      </c>
      <c r="QI5" s="6" t="s">
        <v>238</v>
      </c>
      <c r="QJ5" s="6" t="s">
        <v>237</v>
      </c>
      <c r="QK5" s="6" t="s">
        <v>238</v>
      </c>
      <c r="QL5" s="6" t="s">
        <v>237</v>
      </c>
      <c r="QM5" s="6" t="s">
        <v>238</v>
      </c>
      <c r="QN5" s="6" t="s">
        <v>237</v>
      </c>
      <c r="QO5" s="6" t="s">
        <v>238</v>
      </c>
      <c r="QP5" s="6" t="s">
        <v>237</v>
      </c>
      <c r="QQ5" s="6" t="s">
        <v>238</v>
      </c>
      <c r="QR5" s="6" t="s">
        <v>237</v>
      </c>
      <c r="QS5" s="6" t="s">
        <v>238</v>
      </c>
      <c r="QT5" s="6" t="s">
        <v>237</v>
      </c>
      <c r="QU5" s="6" t="s">
        <v>238</v>
      </c>
      <c r="QV5" s="6" t="s">
        <v>237</v>
      </c>
      <c r="QW5" s="6" t="s">
        <v>238</v>
      </c>
      <c r="QX5" s="6" t="s">
        <v>237</v>
      </c>
      <c r="QY5" s="6" t="s">
        <v>238</v>
      </c>
      <c r="QZ5" s="6" t="s">
        <v>237</v>
      </c>
      <c r="RA5" s="6" t="s">
        <v>238</v>
      </c>
      <c r="RB5" s="6" t="s">
        <v>237</v>
      </c>
      <c r="RC5" s="6" t="s">
        <v>238</v>
      </c>
      <c r="RD5" s="6" t="s">
        <v>237</v>
      </c>
      <c r="RE5" s="6" t="s">
        <v>238</v>
      </c>
      <c r="RF5" s="6" t="s">
        <v>237</v>
      </c>
      <c r="RG5" s="6" t="s">
        <v>238</v>
      </c>
      <c r="RH5" s="6" t="s">
        <v>237</v>
      </c>
      <c r="RI5" s="6" t="s">
        <v>238</v>
      </c>
      <c r="RJ5" s="6" t="s">
        <v>237</v>
      </c>
      <c r="RK5" s="6" t="s">
        <v>238</v>
      </c>
      <c r="RL5" s="6" t="s">
        <v>237</v>
      </c>
      <c r="RM5" s="6" t="s">
        <v>238</v>
      </c>
      <c r="RN5" s="6" t="s">
        <v>237</v>
      </c>
      <c r="RO5" s="6" t="s">
        <v>238</v>
      </c>
      <c r="RP5" s="6" t="s">
        <v>237</v>
      </c>
      <c r="RQ5" s="6" t="s">
        <v>238</v>
      </c>
      <c r="RR5" s="6" t="s">
        <v>237</v>
      </c>
      <c r="RS5" s="6" t="s">
        <v>238</v>
      </c>
      <c r="RT5" s="6" t="s">
        <v>237</v>
      </c>
      <c r="RU5" s="6" t="s">
        <v>238</v>
      </c>
      <c r="RV5" s="6" t="s">
        <v>237</v>
      </c>
      <c r="RW5" s="6" t="s">
        <v>238</v>
      </c>
      <c r="RX5" s="6" t="s">
        <v>237</v>
      </c>
      <c r="RY5" s="6" t="s">
        <v>238</v>
      </c>
      <c r="RZ5" s="6" t="s">
        <v>237</v>
      </c>
      <c r="SA5" s="6" t="s">
        <v>238</v>
      </c>
      <c r="SB5" s="6" t="s">
        <v>237</v>
      </c>
      <c r="SC5" s="6" t="s">
        <v>238</v>
      </c>
      <c r="SD5" s="6" t="s">
        <v>237</v>
      </c>
      <c r="SE5" s="6" t="s">
        <v>238</v>
      </c>
      <c r="SF5" s="6" t="s">
        <v>237</v>
      </c>
      <c r="SG5" s="6" t="s">
        <v>238</v>
      </c>
      <c r="SH5" s="6" t="s">
        <v>237</v>
      </c>
      <c r="SI5" s="6" t="s">
        <v>238</v>
      </c>
      <c r="SJ5" s="6" t="s">
        <v>237</v>
      </c>
      <c r="SK5" s="6" t="s">
        <v>238</v>
      </c>
    </row>
    <row r="6" spans="1:505" s="6" customFormat="1" ht="26.1" customHeight="1"/>
    <row r="7" spans="1:505" s="19" customFormat="1" ht="27" customHeight="1">
      <c r="A7" s="14" t="s">
        <v>239</v>
      </c>
      <c r="B7" s="15" t="str">
        <f>IF(基本情報!E7="","",基本情報!E7)</f>
        <v/>
      </c>
      <c r="C7" s="15" t="str">
        <f>IF(基本情報!E9="","",基本情報!E9)</f>
        <v/>
      </c>
      <c r="D7" s="15" t="str">
        <f>IF(基本情報!E11="","",基本情報!E11)</f>
        <v/>
      </c>
      <c r="E7" s="15" t="str">
        <f>IF(基本情報!E13="","",基本情報!E13)</f>
        <v/>
      </c>
      <c r="F7" s="16" t="str">
        <f>IF(基本情報!E15="","",基本情報!E15)</f>
        <v/>
      </c>
      <c r="G7" s="39" t="str">
        <f>IF(基本情報!D19="","",基本情報!D19)</f>
        <v/>
      </c>
      <c r="H7" s="16" t="str">
        <f>IF(基本情報!E23="","",基本情報!E23)</f>
        <v/>
      </c>
      <c r="I7" s="39" t="str">
        <f>IF(基本情報!D27="","",基本情報!D27)</f>
        <v/>
      </c>
      <c r="J7" s="16" t="str">
        <f>IF(基本情報!E32="","",基本情報!E32)</f>
        <v/>
      </c>
      <c r="K7" s="27" t="str">
        <f>IF('【設備関係】（問1）'!C6="","",'【設備関係】（問1）'!C6)</f>
        <v/>
      </c>
      <c r="L7" s="17" t="str">
        <f>IF('【設備関係】（問1）'!M24="","",'【設備関係】（問1）'!M24)</f>
        <v/>
      </c>
      <c r="M7" s="17" t="str">
        <f>IF('【設備関係】（問1）'!M25="","",'【設備関係】（問1）'!M25)</f>
        <v/>
      </c>
      <c r="N7" s="43" t="str">
        <f>IF('【設備関係】（問1）'!M28="","",'【設備関係】（問1）'!M28)</f>
        <v/>
      </c>
      <c r="O7" s="43" t="str">
        <f>IF('【設備関係】（問1）'!M29="","",'【設備関係】（問1）'!M29)</f>
        <v/>
      </c>
      <c r="P7" s="17" t="str">
        <f>IF('【設備関係】（問1）'!M30="","",'【設備関係】（問1）'!M30)</f>
        <v/>
      </c>
      <c r="Q7" s="17" t="str">
        <f>IF('【設備関係】（問1）'!M31="","",'【設備関係】（問1）'!M31)</f>
        <v/>
      </c>
      <c r="R7" s="17" t="str">
        <f>IF('【設備関係】（問1）'!M32="","",'【設備関係】（問1）'!M32)</f>
        <v/>
      </c>
      <c r="S7" s="27" t="str">
        <f>IF('【設備関係】（問1）'!H33="","",'【設備関係】（問1）'!H33)</f>
        <v/>
      </c>
      <c r="T7" s="17" t="str">
        <f>IF('【設備関係】（問1）'!M36="","",'【設備関係】（問1）'!M36)</f>
        <v/>
      </c>
      <c r="U7" s="17" t="str">
        <f>IF('【設備関係】（問1）'!M37="","",'【設備関係】（問1）'!M37)</f>
        <v/>
      </c>
      <c r="V7" s="17" t="str">
        <f>IF('【設備関係】（問1）'!O37="","",'【設備関係】（問1）'!O37)</f>
        <v/>
      </c>
      <c r="W7" s="43" t="str">
        <f>IF('【設備関係】（問1）'!M41="","",'【設備関係】（問1）'!M41)</f>
        <v/>
      </c>
      <c r="X7" s="43" t="str">
        <f>IF('【設備関係】（問1）'!M42="","",'【設備関係】（問1）'!M42)</f>
        <v/>
      </c>
      <c r="Y7" s="17" t="str">
        <f>IF('【設備関係】（問1）'!M43="","",'【設備関係】（問1）'!M43)</f>
        <v/>
      </c>
      <c r="Z7" s="17" t="str">
        <f>IF('【設備関係】（問1）'!M44="","",'【設備関係】（問1）'!M44)</f>
        <v/>
      </c>
      <c r="AA7" s="17" t="str">
        <f>IF('【設備関係】（問1）'!M45="","",'【設備関係】（問1）'!M45)</f>
        <v/>
      </c>
      <c r="AB7" s="27" t="str">
        <f>IF('【設備関係】（問1）'!H46="","",'【設備関係】（問1）'!H46)</f>
        <v/>
      </c>
      <c r="AC7" s="17" t="str">
        <f>IF('【設備関係】（問1）'!M49="","",'【設備関係】（問1）'!M49)</f>
        <v/>
      </c>
      <c r="AD7" s="17" t="str">
        <f>IF('【設備関係】（問1）'!M50="","",'【設備関係】（問1）'!M50)</f>
        <v/>
      </c>
      <c r="AE7" s="17" t="str">
        <f>IF('【設備関係】（問1）'!O50="","",'【設備関係】（問1）'!O50)</f>
        <v/>
      </c>
      <c r="AF7" s="43" t="str">
        <f>IF('【設備関係】（問1）'!M53="","",'【設備関係】（問1）'!M53)</f>
        <v/>
      </c>
      <c r="AG7" s="43" t="str">
        <f>IF('【設備関係】（問1）'!M54="","",'【設備関係】（問1）'!M54)</f>
        <v/>
      </c>
      <c r="AH7" s="17" t="str">
        <f>IF('【設備関係】（問1）'!M55="","",'【設備関係】（問1）'!M55)</f>
        <v/>
      </c>
      <c r="AI7" s="17" t="str">
        <f>IF('【設備関係】（問1）'!M56="","",'【設備関係】（問1）'!M56)</f>
        <v/>
      </c>
      <c r="AJ7" s="17" t="str">
        <f>IF('【設備関係】（問1）'!M57="","",'【設備関係】（問1）'!M57)</f>
        <v/>
      </c>
      <c r="AK7" s="27" t="str">
        <f>IF('【設備関係】（問1）'!H58="","",'【設備関係】（問1）'!H58)</f>
        <v/>
      </c>
      <c r="AL7" s="17" t="str">
        <f>IF('【設備関係】（問1）'!M61="","",'【設備関係】（問1）'!M61)</f>
        <v/>
      </c>
      <c r="AM7" s="17" t="str">
        <f>IF('【設備関係】（問1）'!M62="","",'【設備関係】（問1）'!M62)</f>
        <v/>
      </c>
      <c r="AN7" s="17" t="str">
        <f>IF('【設備関係】（問1）'!O62="","",'【設備関係】（問1）'!O62)</f>
        <v/>
      </c>
      <c r="AO7" s="15" t="str">
        <f>IF('【設備関係】（問1）'!B72="","",'【設備関係】（問1）'!B72)</f>
        <v/>
      </c>
      <c r="AP7" s="27" t="str">
        <f>IF('【設備関係】（問1）'!B80="","",'【設備関係】（問1）'!B80)</f>
        <v/>
      </c>
      <c r="AQ7" s="27" t="str">
        <f>IF('【設備関係】（問1）'!B81="","",'【設備関係】（問1）'!B81)</f>
        <v/>
      </c>
      <c r="AR7" s="27" t="str">
        <f>IF('【設備関係】（問1）'!B82="","",'【設備関係】（問1）'!B82)</f>
        <v/>
      </c>
      <c r="AS7" s="27" t="str">
        <f>IF('【設備関係】（問1）'!B83="","",'【設備関係】（問1）'!B83)</f>
        <v/>
      </c>
      <c r="AT7" s="27" t="str">
        <f>IF('【設備関係】（問1）'!B84="","",'【設備関係】（問1）'!B84)</f>
        <v/>
      </c>
      <c r="AU7" s="27" t="str">
        <f>IF('【設備関係】（問1）'!B85="","",'【設備関係】（問1）'!B85)</f>
        <v/>
      </c>
      <c r="AV7" s="27" t="str">
        <f>IF('【設備関係】（問1）'!B86="","",'【設備関係】（問1）'!B86)</f>
        <v/>
      </c>
      <c r="AW7" s="15" t="str">
        <f>IF('【設備関係】（問1）'!D87="","",'【設備関係】（問1）'!D87)</f>
        <v/>
      </c>
      <c r="AX7" s="27" t="str">
        <f>IF('【設備関係】（問1）'!B92="","",'【設備関係】（問1）'!B92)</f>
        <v/>
      </c>
      <c r="AY7" s="27" t="str">
        <f>IF('【設備関係】（問1）'!B93="","",'【設備関係】（問1）'!B93)</f>
        <v/>
      </c>
      <c r="AZ7" s="27" t="str">
        <f>IF('【設備関係】（問1）'!B94="","",'【設備関係】（問1）'!B94)</f>
        <v/>
      </c>
      <c r="BA7" s="27" t="str">
        <f>IF('【設備関係】（問1）'!B95="","",'【設備関係】（問1）'!B95)</f>
        <v/>
      </c>
      <c r="BB7" s="27" t="str">
        <f>IF('【設備関係】（問1）'!B96="","",'【設備関係】（問1）'!B96)</f>
        <v/>
      </c>
      <c r="BC7" s="27" t="str">
        <f>IF('【設備関係】（問1）'!B97="","",'【設備関係】（問1）'!B97)</f>
        <v/>
      </c>
      <c r="BD7" s="27" t="str">
        <f>IF('【設備関係】（問1）'!B103="","",'【設備関係】（問1）'!B103)</f>
        <v/>
      </c>
      <c r="BE7" s="17" t="str">
        <f>IF('【設備関係】（問1）'!M103="","",'【設備関係】（問1）'!M103)</f>
        <v/>
      </c>
      <c r="BF7" s="27" t="str">
        <f>IF('【設備関係】（問1）'!B104="","",'【設備関係】（問1）'!B104)</f>
        <v/>
      </c>
      <c r="BG7" s="17" t="str">
        <f>IF('【設備関係】（問1）'!M104="","",'【設備関係】（問1）'!M104)</f>
        <v/>
      </c>
      <c r="BH7" s="27" t="str">
        <f>IF('【設備関係】（問1）'!B105="","",'【設備関係】（問1）'!B105)</f>
        <v/>
      </c>
      <c r="BI7" s="17" t="str">
        <f>IF('【設備関係】（問1）'!M105="","",'【設備関係】（問1）'!M105)</f>
        <v/>
      </c>
      <c r="BJ7" s="27" t="str">
        <f>IF('【設備関係】（問1）'!B106="","",'【設備関係】（問1）'!B106)</f>
        <v/>
      </c>
      <c r="BK7" s="17" t="str">
        <f>IF('【設備関係】（問1）'!M106="","",'【設備関係】（問1）'!M106)</f>
        <v/>
      </c>
      <c r="BL7" s="27" t="str">
        <f>IF('【設備関係】（問1）'!B107="","",'【設備関係】（問1）'!B107)</f>
        <v/>
      </c>
      <c r="BM7" s="17" t="str">
        <f>IF('【設備関係】（問1）'!M107="","",'【設備関係】（問1）'!M107)</f>
        <v/>
      </c>
      <c r="BN7" s="27" t="str">
        <f>IF('【設備関係】（問1）'!B113="","",'【設備関係】（問1）'!B113)</f>
        <v/>
      </c>
      <c r="BO7" s="17" t="str">
        <f>IF('【設備関係】（問1）'!M113="","",'【設備関係】（問1）'!M113)</f>
        <v/>
      </c>
      <c r="BP7" s="27" t="str">
        <f>IF('【設備関係】（問1）'!B114="","",'【設備関係】（問1）'!B114)</f>
        <v/>
      </c>
      <c r="BQ7" s="17" t="str">
        <f>IF('【設備関係】（問1）'!M114="","",'【設備関係】（問1）'!M114)</f>
        <v/>
      </c>
      <c r="BR7" s="27" t="str">
        <f>IF('【設備関係】（問1）'!B115="","",'【設備関係】（問1）'!LB115)</f>
        <v/>
      </c>
      <c r="BS7" s="17" t="str">
        <f>IF('【設備関係】（問1）'!M115="","",'【設備関係】（問1）'!M115)</f>
        <v/>
      </c>
      <c r="BT7" s="27" t="str">
        <f>IF('【設備関係】（問1）'!B116="","",'【設備関係】（問1）'!B116)</f>
        <v/>
      </c>
      <c r="BU7" s="17" t="str">
        <f>IF('【設備関係】（問1）'!M116="","",'【設備関係】（問1）'!M116)</f>
        <v/>
      </c>
      <c r="BV7" s="27" t="str">
        <f>IF('【設備関係】（問1）'!B117="","",'【設備関係】（問1）'!B117)</f>
        <v/>
      </c>
      <c r="BW7" s="17" t="str">
        <f>IF('【設備関係】（問1）'!M117="","",'【設備関係】（問1）'!M117)</f>
        <v/>
      </c>
      <c r="BX7" s="27" t="str">
        <f>IF('【設備関係】（問1）'!B123="","",'【設備関係】（問1）'!B123)</f>
        <v/>
      </c>
      <c r="BY7" s="27" t="str">
        <f>IF('【設備関係】（問1）'!B124="","",'【設備関係】（問1）'!B124)</f>
        <v/>
      </c>
      <c r="BZ7" s="27" t="str">
        <f>IF('【設備関係】（問1）'!B125="","",'【設備関係】（問1）'!B125)</f>
        <v/>
      </c>
      <c r="CA7" s="27" t="str">
        <f>IF('【設備関係】（問1）'!B126="","",'【設備関係】（問1）'!B126)</f>
        <v/>
      </c>
      <c r="CB7" s="27" t="str">
        <f>IF('【設備関係】（問1）'!B127="","",'【設備関係】（問1）'!B127)</f>
        <v/>
      </c>
      <c r="CC7" s="27" t="str">
        <f>IF('【設備関係】（問1）'!B128="","",'【設備関係】（問1）'!B128)</f>
        <v/>
      </c>
      <c r="CD7" s="27" t="str">
        <f>IF('【設備関係】（問1）'!B129="","",'【設備関係】（問1）'!B129)</f>
        <v/>
      </c>
      <c r="CE7" s="27" t="str">
        <f>IF('【解体・撤去関係】（問2）'!B8="","",'【解体・撤去関係】（問2）'!B8)</f>
        <v/>
      </c>
      <c r="CF7" s="27" t="str">
        <f>IF('【解体・撤去関係】（問2）'!B9="","",'【解体・撤去関係】（問2）'!B9)</f>
        <v/>
      </c>
      <c r="CG7" s="27" t="str">
        <f>IF('【解体・撤去関係】（問2）'!B10="","",'【解体・撤去関係】（問2）'!B10)</f>
        <v/>
      </c>
      <c r="CH7" s="27" t="str">
        <f>IF('【解体・撤去関係】（問2）'!B15="","",'【解体・撤去関係】（問2）'!B15)</f>
        <v/>
      </c>
      <c r="CI7" s="27" t="str">
        <f>IF('【解体・撤去関係】（問2）'!B16="","",'【解体・撤去関係】（問2）'!B16)</f>
        <v/>
      </c>
      <c r="CJ7" s="27" t="str">
        <f>IF('【解体・撤去関係】（問2）'!B17="","",'【解体・撤去関係】（問2）'!B17)</f>
        <v/>
      </c>
      <c r="CK7" s="27" t="str">
        <f>IF('【解体・撤去関係】（問2）'!B18="","",'【解体・撤去関係】（問2）'!B18)</f>
        <v/>
      </c>
      <c r="CL7" s="29" t="str">
        <f>IF('【解体・撤去関係】（問2）'!D19="","",'【解体・撤去関係】（問2）'!D19)</f>
        <v/>
      </c>
      <c r="CM7" s="29" t="str">
        <f>IF('【解体・撤去関係】（問2）'!B23="","",'【解体・撤去関係】（問2）'!B23)</f>
        <v/>
      </c>
      <c r="CN7" s="27" t="str">
        <f>IF('【解体・撤去関係】（問2）'!C28="","",'【解体・撤去関係】（問2）'!C28)</f>
        <v/>
      </c>
      <c r="CO7" s="15" t="str">
        <f>IF('【解体・撤去関係】（問2）'!D32="","",'【解体・撤去関係】（問2）'!D32)</f>
        <v/>
      </c>
      <c r="CP7" s="27" t="str">
        <f>IF('【解体・撤去関係】（問2）'!H44="","",'【解体・撤去関係】（問2）'!H44)</f>
        <v/>
      </c>
      <c r="CQ7" s="27" t="str">
        <f>IF('【解体・撤去関係】（問2）'!K44="","",'【解体・撤去関係】（問2）'!K44)</f>
        <v/>
      </c>
      <c r="CR7" s="27" t="str">
        <f>IF('【解体・撤去関係】（問2）'!N44="","",'【解体・撤去関係】（問2）'!N44)</f>
        <v/>
      </c>
      <c r="CS7" s="27" t="str">
        <f>IF('【解体・撤去関係】（問2）'!H46="","",'【解体・撤去関係】（問2）'!H46)</f>
        <v/>
      </c>
      <c r="CT7" s="27" t="str">
        <f>IF('【解体・撤去関係】（問2）'!K46="","",'【解体・撤去関係】（問2）'!K46)</f>
        <v/>
      </c>
      <c r="CU7" s="27" t="str">
        <f>IF('【解体・撤去関係】（問2）'!N46="","",'【解体・撤去関係】（問2）'!N46)</f>
        <v/>
      </c>
      <c r="CV7" s="27" t="str">
        <f>IF('【解体・撤去関係】（問2）'!H48="","",'【解体・撤去関係】（問2）'!H48)</f>
        <v/>
      </c>
      <c r="CW7" s="27" t="str">
        <f>IF('【解体・撤去関係】（問2）'!K48="","",'【解体・撤去関係】（問2）'!K48)</f>
        <v/>
      </c>
      <c r="CX7" s="27" t="str">
        <f>IF('【解体・撤去関係】（問2）'!N48="","",'【解体・撤去関係】（問2）'!N48)</f>
        <v/>
      </c>
      <c r="CY7" s="27" t="str">
        <f>IF('【解体・撤去関係】（問2）'!H50="","",'【解体・撤去関係】（問2）'!H50)</f>
        <v/>
      </c>
      <c r="CZ7" s="27" t="str">
        <f>IF('【解体・撤去関係】（問2）'!K50="","",'【解体・撤去関係】（問2）'!K50)</f>
        <v/>
      </c>
      <c r="DA7" s="27" t="str">
        <f>IF('【解体・撤去関係】（問2）'!N50="","",'【解体・撤去関係】（問2）'!N50)</f>
        <v/>
      </c>
      <c r="DB7" s="29" t="str">
        <f>IF('【解体・撤去関係】（問2）'!D51="","",'【解体・撤去関係】（問2）'!D51)</f>
        <v/>
      </c>
      <c r="DC7" s="17" t="str">
        <f>IF('【解体・撤去関係】（問2）'!H57="","",'【解体・撤去関係】（問2）'!H57)</f>
        <v/>
      </c>
      <c r="DD7" s="17" t="str">
        <f>IF('【解体・撤去関係】（問2）'!K57="","",'【解体・撤去関係】（問2）'!K57)</f>
        <v/>
      </c>
      <c r="DE7" s="17" t="str">
        <f>IF('【解体・撤去関係】（問2）'!N57="","",'【解体・撤去関係】（問2）'!N57)</f>
        <v/>
      </c>
      <c r="DF7" s="17" t="str">
        <f>IF('【解体・撤去関係】（問2）'!H59="","",'【解体・撤去関係】（問2）'!H59)</f>
        <v/>
      </c>
      <c r="DG7" s="17" t="str">
        <f>IF('【解体・撤去関係】（問2）'!K59="","",'【解体・撤去関係】（問2）'!K59)</f>
        <v/>
      </c>
      <c r="DH7" s="17" t="str">
        <f>IF('【解体・撤去関係】（問2）'!N59="","",'【解体・撤去関係】（問2）'!N59)</f>
        <v/>
      </c>
      <c r="DI7" s="17" t="str">
        <f>IF('【解体・撤去関係】（問2）'!H61="","",'【解体・撤去関係】（問2）'!H61)</f>
        <v/>
      </c>
      <c r="DJ7" s="17" t="str">
        <f>IF('【解体・撤去関係】（問2）'!K61="","",'【解体・撤去関係】（問2）'!K61)</f>
        <v/>
      </c>
      <c r="DK7" s="17" t="str">
        <f>IF('【解体・撤去関係】（問2）'!N61="","",'【解体・撤去関係】（問2）'!N61)</f>
        <v/>
      </c>
      <c r="DL7" s="17" t="str">
        <f>IF('【解体・撤去関係】（問2）'!H63="","",'【解体・撤去関係】（問2）'!H63)</f>
        <v/>
      </c>
      <c r="DM7" s="17" t="str">
        <f>IF('【解体・撤去関係】（問2）'!K63="","",'【解体・撤去関係】（問2）'!K63)</f>
        <v/>
      </c>
      <c r="DN7" s="17" t="str">
        <f>IF('【解体・撤去関係】（問2）'!N63="","",'【解体・撤去関係】（問2）'!N63)</f>
        <v/>
      </c>
      <c r="DO7" s="15" t="str">
        <f>IF('【解体・撤去関係】（問2）'!D64="","",'【解体・撤去関係】（問2）'!D64)</f>
        <v/>
      </c>
      <c r="DP7" s="17" t="str">
        <f>IF('【解体・撤去関係】（問2）'!G75="","",'【解体・撤去関係】（問2）'!G75)</f>
        <v/>
      </c>
      <c r="DQ7" s="17" t="str">
        <f>IF('【解体・撤去関係】（問2）'!G76="","",'【解体・撤去関係】（問2）'!G76)</f>
        <v/>
      </c>
      <c r="DR7" s="17" t="str">
        <f>IF('【解体・撤去関係】（問2）'!I75="","",'【解体・撤去関係】（問2）'!I75)</f>
        <v/>
      </c>
      <c r="DS7" s="17" t="str">
        <f>IF('【解体・撤去関係】（問2）'!I76="","",'【解体・撤去関係】（問2）'!I76)</f>
        <v/>
      </c>
      <c r="DT7" s="17" t="str">
        <f>IF('【解体・撤去関係】（問2）'!K75="","",'【解体・撤去関係】（問2）'!K75)</f>
        <v/>
      </c>
      <c r="DU7" s="17" t="str">
        <f>IF('【解体・撤去関係】（問2）'!K76="","",'【解体・撤去関係】（問2）'!K76)</f>
        <v/>
      </c>
      <c r="DV7" s="17" t="str">
        <f>IF('【解体・撤去関係】（問2）'!M75="","",'【解体・撤去関係】（問2）'!M75)</f>
        <v/>
      </c>
      <c r="DW7" s="17" t="str">
        <f>IF('【解体・撤去関係】（問2）'!M76="","",'【解体・撤去関係】（問2）'!M76)</f>
        <v/>
      </c>
      <c r="DX7" s="17" t="str">
        <f>IF('【解体・撤去関係】（問2）'!O75="","",'【解体・撤去関係】（問2）'!O75)</f>
        <v/>
      </c>
      <c r="DY7" s="17" t="str">
        <f>IF('【解体・撤去関係】（問2）'!O76="","",'【解体・撤去関係】（問2）'!O76)</f>
        <v/>
      </c>
      <c r="DZ7" s="17" t="str">
        <f>IF('【解体・撤去関係】（問2）'!G77="","",'【解体・撤去関係】（問2）'!G77)</f>
        <v/>
      </c>
      <c r="EA7" s="17" t="str">
        <f>IF('【解体・撤去関係】（問2）'!G78="","",'【解体・撤去関係】（問2）'!G78)</f>
        <v/>
      </c>
      <c r="EB7" s="17" t="str">
        <f>IF('【解体・撤去関係】（問2）'!I77="","",'【解体・撤去関係】（問2）'!I77)</f>
        <v/>
      </c>
      <c r="EC7" s="17" t="str">
        <f>IF('【解体・撤去関係】（問2）'!I78="","",'【解体・撤去関係】（問2）'!I78)</f>
        <v/>
      </c>
      <c r="ED7" s="17" t="str">
        <f>IF('【解体・撤去関係】（問2）'!K77="","",'【解体・撤去関係】（問2）'!K77)</f>
        <v/>
      </c>
      <c r="EE7" s="17" t="str">
        <f>IF('【解体・撤去関係】（問2）'!K78="","",'【解体・撤去関係】（問2）'!K78)</f>
        <v/>
      </c>
      <c r="EF7" s="17" t="str">
        <f>IF('【解体・撤去関係】（問2）'!M77="","",'【解体・撤去関係】（問2）'!M77)</f>
        <v/>
      </c>
      <c r="EG7" s="17" t="str">
        <f>IF('【解体・撤去関係】（問2）'!M78="","",'【解体・撤去関係】（問2）'!M78)</f>
        <v/>
      </c>
      <c r="EH7" s="17" t="str">
        <f>IF('【解体・撤去関係】（問2）'!O77="","",'【解体・撤去関係】（問2）'!O77)</f>
        <v/>
      </c>
      <c r="EI7" s="17" t="str">
        <f>IF('【解体・撤去関係】（問2）'!O78="","",'【解体・撤去関係】（問2）'!O78)</f>
        <v/>
      </c>
      <c r="EJ7" s="17" t="str">
        <f>IF('【解体・撤去関係】（問2）'!G79="","",'【解体・撤去関係】（問2）'!G79)</f>
        <v/>
      </c>
      <c r="EK7" s="17" t="str">
        <f>IF('【解体・撤去関係】（問2）'!G80="","",'【解体・撤去関係】（問2）'!G80)</f>
        <v/>
      </c>
      <c r="EL7" s="17" t="str">
        <f>IF('【解体・撤去関係】（問2）'!I79="","",'【解体・撤去関係】（問2）'!I79)</f>
        <v/>
      </c>
      <c r="EM7" s="17" t="str">
        <f>IF('【解体・撤去関係】（問2）'!I80="","",'【解体・撤去関係】（問2）'!I80)</f>
        <v/>
      </c>
      <c r="EN7" s="17" t="str">
        <f>IF('【解体・撤去関係】（問2）'!K79="","",'【解体・撤去関係】（問2）'!K79)</f>
        <v/>
      </c>
      <c r="EO7" s="17" t="str">
        <f>IF('【解体・撤去関係】（問2）'!K80="","",'【解体・撤去関係】（問2）'!K80)</f>
        <v/>
      </c>
      <c r="EP7" s="17" t="str">
        <f>IF('【解体・撤去関係】（問2）'!M79="","",'【解体・撤去関係】（問2）'!M79)</f>
        <v/>
      </c>
      <c r="EQ7" s="17" t="str">
        <f>IF('【解体・撤去関係】（問2）'!M80="","",'【解体・撤去関係】（問2）'!M80)</f>
        <v/>
      </c>
      <c r="ER7" s="17" t="str">
        <f>IF('【解体・撤去関係】（問2）'!O79="","",'【解体・撤去関係】（問2）'!O79)</f>
        <v/>
      </c>
      <c r="ES7" s="17" t="str">
        <f>IF('【解体・撤去関係】（問2）'!O80="","",'【解体・撤去関係】（問2）'!O80)</f>
        <v/>
      </c>
      <c r="ET7" s="17" t="str">
        <f>IF('【解体・撤去関係】（問2）'!G81="","",'【解体・撤去関係】（問2）'!G81)</f>
        <v/>
      </c>
      <c r="EU7" s="17" t="str">
        <f>IF('【解体・撤去関係】（問2）'!G82="","",'【解体・撤去関係】（問2）'!G82)</f>
        <v/>
      </c>
      <c r="EV7" s="17" t="str">
        <f>IF('【解体・撤去関係】（問2）'!I81="","",'【解体・撤去関係】（問2）'!I81)</f>
        <v/>
      </c>
      <c r="EW7" s="17" t="str">
        <f>IF('【解体・撤去関係】（問2）'!I82="","",'【解体・撤去関係】（問2）'!I82)</f>
        <v/>
      </c>
      <c r="EX7" s="17" t="str">
        <f>IF('【解体・撤去関係】（問2）'!K81="","",'【解体・撤去関係】（問2）'!K81)</f>
        <v/>
      </c>
      <c r="EY7" s="17" t="str">
        <f>IF('【解体・撤去関係】（問2）'!K82="","",'【解体・撤去関係】（問2）'!K82)</f>
        <v/>
      </c>
      <c r="EZ7" s="17" t="str">
        <f>IF('【解体・撤去関係】（問2）'!M81="","",'【解体・撤去関係】（問2）'!M81)</f>
        <v/>
      </c>
      <c r="FA7" s="17" t="str">
        <f>IF('【解体・撤去関係】（問2）'!M82="","",'【解体・撤去関係】（問2）'!M82)</f>
        <v/>
      </c>
      <c r="FB7" s="17" t="str">
        <f>IF('【解体・撤去関係】（問2）'!O81="","",'【解体・撤去関係】（問2）'!O81)</f>
        <v/>
      </c>
      <c r="FC7" s="17" t="str">
        <f>IF('【解体・撤去関係】（問2）'!O82="","",'【解体・撤去関係】（問2）'!O82)</f>
        <v/>
      </c>
      <c r="FD7" s="17" t="str">
        <f>IF('【解体・撤去関係】（問2）'!G83="","",'【解体・撤去関係】（問2）'!G83)</f>
        <v/>
      </c>
      <c r="FE7" s="17" t="str">
        <f>IF('【解体・撤去関係】（問2）'!G84="","",'【解体・撤去関係】（問2）'!G84)</f>
        <v/>
      </c>
      <c r="FF7" s="17" t="str">
        <f>IF('【解体・撤去関係】（問2）'!I83="","",'【解体・撤去関係】（問2）'!I83)</f>
        <v/>
      </c>
      <c r="FG7" s="17" t="str">
        <f>IF('【解体・撤去関係】（問2）'!I84="","",'【解体・撤去関係】（問2）'!I84)</f>
        <v/>
      </c>
      <c r="FH7" s="17" t="str">
        <f>IF('【解体・撤去関係】（問2）'!K83="","",'【解体・撤去関係】（問2）'!K83)</f>
        <v/>
      </c>
      <c r="FI7" s="17" t="str">
        <f>IF('【解体・撤去関係】（問2）'!K84="","",'【解体・撤去関係】（問2）'!K84)</f>
        <v/>
      </c>
      <c r="FJ7" s="17" t="str">
        <f>IF('【解体・撤去関係】（問2）'!M83="","",'【解体・撤去関係】（問2）'!M83)</f>
        <v/>
      </c>
      <c r="FK7" s="17" t="str">
        <f>IF('【解体・撤去関係】（問2）'!M84="","",'【解体・撤去関係】（問2）'!M84)</f>
        <v/>
      </c>
      <c r="FL7" s="17" t="str">
        <f>IF('【解体・撤去関係】（問2）'!O83="","",'【解体・撤去関係】（問2）'!O83)</f>
        <v/>
      </c>
      <c r="FM7" s="17" t="str">
        <f>IF('【解体・撤去関係】（問2）'!O84="","",'【解体・撤去関係】（問2）'!O84)</f>
        <v/>
      </c>
      <c r="FN7" s="17" t="str">
        <f>IF('【解体・撤去関係】（問2）'!G85="","",'【解体・撤去関係】（問2）'!G85)</f>
        <v/>
      </c>
      <c r="FO7" s="17" t="str">
        <f>IF('【解体・撤去関係】（問2）'!G86="","",'【解体・撤去関係】（問2）'!G86)</f>
        <v/>
      </c>
      <c r="FP7" s="17" t="str">
        <f>IF('【解体・撤去関係】（問2）'!I85="","",'【解体・撤去関係】（問2）'!I85)</f>
        <v/>
      </c>
      <c r="FQ7" s="17" t="str">
        <f>IF('【解体・撤去関係】（問2）'!I86="","",'【解体・撤去関係】（問2）'!I86)</f>
        <v/>
      </c>
      <c r="FR7" s="17" t="str">
        <f>IF('【解体・撤去関係】（問2）'!K85="","",'【解体・撤去関係】（問2）'!K85)</f>
        <v/>
      </c>
      <c r="FS7" s="17" t="str">
        <f>IF('【解体・撤去関係】（問2）'!K86="","",'【解体・撤去関係】（問2）'!K86)</f>
        <v/>
      </c>
      <c r="FT7" s="17" t="str">
        <f>IF('【解体・撤去関係】（問2）'!M85="","",'【解体・撤去関係】（問2）'!M85)</f>
        <v/>
      </c>
      <c r="FU7" s="17" t="str">
        <f>IF('【解体・撤去関係】（問2）'!M86="","",'【解体・撤去関係】（問2）'!M86)</f>
        <v/>
      </c>
      <c r="FV7" s="17" t="str">
        <f>IF('【解体・撤去関係】（問2）'!O85="","",'【解体・撤去関係】（問2）'!O85)</f>
        <v/>
      </c>
      <c r="FW7" s="17" t="str">
        <f>IF('【解体・撤去関係】（問2）'!O86="","",'【解体・撤去関係】（問2）'!O86)</f>
        <v/>
      </c>
      <c r="FX7" s="17" t="str">
        <f>IF('【解体・撤去関係】（問2）'!G87="","",'【解体・撤去関係】（問2）'!G87)</f>
        <v/>
      </c>
      <c r="FY7" s="17" t="str">
        <f>IF('【解体・撤去関係】（問2）'!G88="","",'【解体・撤去関係】（問2）'!G88)</f>
        <v/>
      </c>
      <c r="FZ7" s="17" t="str">
        <f>IF('【解体・撤去関係】（問2）'!I87="","",'【解体・撤去関係】（問2）'!I87)</f>
        <v/>
      </c>
      <c r="GA7" s="17" t="str">
        <f>IF('【解体・撤去関係】（問2）'!I88="","",'【解体・撤去関係】（問2）'!I88)</f>
        <v/>
      </c>
      <c r="GB7" s="17" t="str">
        <f>IF('【解体・撤去関係】（問2）'!K87="","",'【解体・撤去関係】（問2）'!K87)</f>
        <v/>
      </c>
      <c r="GC7" s="17" t="str">
        <f>IF('【解体・撤去関係】（問2）'!K88="","",'【解体・撤去関係】（問2）'!K88)</f>
        <v/>
      </c>
      <c r="GD7" s="17" t="str">
        <f>IF('【解体・撤去関係】（問2）'!M87="","",'【解体・撤去関係】（問2）'!M87)</f>
        <v/>
      </c>
      <c r="GE7" s="17" t="str">
        <f>IF('【解体・撤去関係】（問2）'!M88="","",'【解体・撤去関係】（問2）'!M88)</f>
        <v/>
      </c>
      <c r="GF7" s="17" t="str">
        <f>IF('【解体・撤去関係】（問2）'!O87="","",'【解体・撤去関係】（問2）'!O87)</f>
        <v/>
      </c>
      <c r="GG7" s="17" t="str">
        <f>IF('【解体・撤去関係】（問2）'!O88="","",'【解体・撤去関係】（問2）'!O88)</f>
        <v/>
      </c>
      <c r="GH7" s="17" t="str">
        <f>IF('【解体・撤去関係】（問2）'!G89="","",'【解体・撤去関係】（問2）'!G89)</f>
        <v/>
      </c>
      <c r="GI7" s="17" t="str">
        <f>IF('【解体・撤去関係】（問2）'!G90="","",'【解体・撤去関係】（問2）'!G90)</f>
        <v/>
      </c>
      <c r="GJ7" s="17" t="str">
        <f>IF('【解体・撤去関係】（問2）'!I89="","",'【解体・撤去関係】（問2）'!I89)</f>
        <v/>
      </c>
      <c r="GK7" s="17" t="str">
        <f>IF('【解体・撤去関係】（問2）'!I90="","",'【解体・撤去関係】（問2）'!I90)</f>
        <v/>
      </c>
      <c r="GL7" s="17" t="str">
        <f>IF('【解体・撤去関係】（問2）'!K89="","",'【解体・撤去関係】（問2）'!K89)</f>
        <v/>
      </c>
      <c r="GM7" s="17" t="str">
        <f>IF('【解体・撤去関係】（問2）'!K90="","",'【解体・撤去関係】（問2）'!K90)</f>
        <v/>
      </c>
      <c r="GN7" s="17" t="str">
        <f>IF('【解体・撤去関係】（問2）'!M89="","",'【解体・撤去関係】（問2）'!M89)</f>
        <v/>
      </c>
      <c r="GO7" s="17" t="str">
        <f>IF('【解体・撤去関係】（問2）'!M90="","",'【解体・撤去関係】（問2）'!M90)</f>
        <v/>
      </c>
      <c r="GP7" s="17" t="str">
        <f>IF('【解体・撤去関係】（問2）'!O89="","",'【解体・撤去関係】（問2）'!O89)</f>
        <v/>
      </c>
      <c r="GQ7" s="17" t="str">
        <f>IF('【解体・撤去関係】（問2）'!O90="","",'【解体・撤去関係】（問2）'!O90)</f>
        <v/>
      </c>
      <c r="GR7" s="29" t="str">
        <f>IF('【解体・撤去関係】（問2）'!D90="","",'【解体・撤去関係】（問2）'!D90)</f>
        <v/>
      </c>
      <c r="GS7" s="29" t="str">
        <f>IF('【解体・撤去関係】（問2）'!P74="","",'【解体・撤去関係】（問2）'!P74)</f>
        <v/>
      </c>
      <c r="GT7" s="29" t="str">
        <f>IF('【解体・撤去関係】（問2）'!G98="","",'【解体・撤去関係】（問2）'!G98)</f>
        <v/>
      </c>
      <c r="GU7" s="29" t="str">
        <f>IF('【解体・撤去関係】（問2）'!G99="","",'【解体・撤去関係】（問2）'!G99)</f>
        <v/>
      </c>
      <c r="GV7" s="29" t="str">
        <f>IF('【解体・撤去関係】（問2）'!G100="","",'【解体・撤去関係】（問2）'!G100)</f>
        <v/>
      </c>
      <c r="GW7" s="29" t="str">
        <f>IF('【解体・撤去関係】（問2）'!G101="","",'【解体・撤去関係】（問2）'!G101)</f>
        <v/>
      </c>
      <c r="GX7" s="17" t="str">
        <f>IF('【解体・撤去関係】（問2）'!G109="","",'【解体・撤去関係】（問2）'!G109)</f>
        <v/>
      </c>
      <c r="GY7" s="17" t="str">
        <f>IF('【解体・撤去関係】（問2）'!G110="","",'【解体・撤去関係】（問2）'!G110)</f>
        <v/>
      </c>
      <c r="GZ7" s="17" t="str">
        <f>IF('【解体・撤去関係】（問2）'!L109="","",'【解体・撤去関係】（問2）'!L109)</f>
        <v/>
      </c>
      <c r="HA7" s="17" t="str">
        <f>IF('【解体・撤去関係】（問2）'!L110="","",'【解体・撤去関係】（問2）'!L110)</f>
        <v/>
      </c>
      <c r="HB7" s="17" t="str">
        <f>IF('【解体・撤去関係】（問2）'!G111="","",'【解体・撤去関係】（問2）'!G111)</f>
        <v/>
      </c>
      <c r="HC7" s="17" t="str">
        <f>IF('【解体・撤去関係】（問2）'!G112="","",'【解体・撤去関係】（問2）'!G112)</f>
        <v/>
      </c>
      <c r="HD7" s="17" t="str">
        <f>IF('【解体・撤去関係】（問2）'!L111="","",'【解体・撤去関係】（問2）'!L111)</f>
        <v/>
      </c>
      <c r="HE7" s="17" t="str">
        <f>IF('【解体・撤去関係】（問2）'!L112="","",'【解体・撤去関係】（問2）'!L112)</f>
        <v/>
      </c>
      <c r="HF7" s="17" t="str">
        <f>IF('【解体・撤去関係】（問2）'!N120="","",'【解体・撤去関係】（問2）'!N120)</f>
        <v/>
      </c>
      <c r="HG7" s="17" t="str">
        <f>IF('【解体・撤去関係】（問2）'!N121="","",'【解体・撤去関係】（問2）'!N121)</f>
        <v/>
      </c>
      <c r="HH7" s="17" t="str">
        <f>IF('【解体・撤去関係】（問2）'!N122="","",'【解体・撤去関係】（問2）'!N122)</f>
        <v/>
      </c>
      <c r="HI7" s="17" t="str">
        <f>IF('【解体・撤去関係】（問2）'!N123="","",'【解体・撤去関係】（問2）'!N123)</f>
        <v/>
      </c>
      <c r="HJ7" s="17" t="str">
        <f>IF('【解体・撤去関係】（問2）'!N124="","",'【解体・撤去関係】（問2）'!N124)</f>
        <v/>
      </c>
      <c r="HK7" s="17" t="str">
        <f>IF('【解体・撤去関係】（問2）'!N125="","",'【解体・撤去関係】（問2）'!N125)</f>
        <v/>
      </c>
      <c r="HL7" s="17" t="str">
        <f>IF('【解体・撤去関係】（問2）'!N126="","",'【解体・撤去関係】（問2）'!N126)</f>
        <v/>
      </c>
      <c r="HM7" s="17" t="str">
        <f>IF('【解体・撤去関係】（問2）'!N127="","",'【解体・撤去関係】（問2）'!N127)</f>
        <v/>
      </c>
      <c r="HN7" s="17" t="str">
        <f>IF('【解体・撤去関係】（問2）'!N128="","",'【解体・撤去関係】（問2）'!N128)</f>
        <v/>
      </c>
      <c r="HO7" s="17" t="str">
        <f>IF('【解体・撤去関係】（問2）'!N129="","",'【解体・撤去関係】（問2）'!N129)</f>
        <v/>
      </c>
      <c r="HP7" s="17" t="str">
        <f>IF('【解体・撤去関係】（問2）'!N130="","",'【解体・撤去関係】（問2）'!N130)</f>
        <v/>
      </c>
      <c r="HQ7" s="17" t="str">
        <f>IF('【解体・撤去関係】（問2）'!N131="","",'【解体・撤去関係】（問2）'!N131)</f>
        <v/>
      </c>
      <c r="HR7" s="17" t="str">
        <f>IF('【解体・撤去関係】（問2）'!N132="","",'【解体・撤去関係】（問2）'!N132)</f>
        <v/>
      </c>
      <c r="HS7" s="17" t="str">
        <f>IF('【解体・撤去関係】（問2）'!N133="","",'【解体・撤去関係】（問2）'!N133)</f>
        <v/>
      </c>
      <c r="HT7" s="17" t="str">
        <f>IF('【解体・撤去関係】（問2）'!N134="","",'【解体・撤去関係】（問2）'!N134)</f>
        <v/>
      </c>
      <c r="HU7" s="17" t="str">
        <f>IF('【解体・撤去関係】（問2）'!N135="","",'【解体・撤去関係】（問2）'!N135)</f>
        <v/>
      </c>
      <c r="HV7" s="17" t="str">
        <f>IF('【解体・撤去関係】（問2）'!N136="","",'【解体・撤去関係】（問2）'!N136)</f>
        <v/>
      </c>
      <c r="HW7" s="17" t="str">
        <f>IF('【解体・撤去関係】（問2）'!N137="","",'【解体・撤去関係】（問2）'!N137)</f>
        <v/>
      </c>
      <c r="HX7" s="17" t="str">
        <f>IF('【解体・撤去関係】（問2）'!N138="","",'【解体・撤去関係】（問2）'!N138)</f>
        <v/>
      </c>
      <c r="HY7" s="17" t="str">
        <f>IF('【解体・撤去関係】（問2）'!N139="","",'【解体・撤去関係】（問2）'!N139)</f>
        <v/>
      </c>
      <c r="HZ7" s="17" t="str">
        <f>IF('【解体・撤去関係】（問2）'!C148="","",'【解体・撤去関係】（問2）'!C148)</f>
        <v/>
      </c>
      <c r="IA7" s="17" t="str">
        <f>IF('【解体・撤去関係】（問2）'!G148="","",'【解体・撤去関係】（問2）'!G148)</f>
        <v/>
      </c>
      <c r="IB7" s="17" t="str">
        <f>IF('【解体・撤去関係】（問2）'!G149="","",'【解体・撤去関係】（問2）'!G149)</f>
        <v/>
      </c>
      <c r="IC7" s="17" t="str">
        <f>IF('【解体・撤去関係】（問2）'!C150="","",'【解体・撤去関係】（問2）'!C150)</f>
        <v/>
      </c>
      <c r="ID7" s="17" t="str">
        <f>IF('【解体・撤去関係】（問2）'!G150="","",'【解体・撤去関係】（問2）'!G150)</f>
        <v/>
      </c>
      <c r="IE7" s="17" t="str">
        <f>IF('【解体・撤去関係】（問2）'!G151="","",'【解体・撤去関係】（問2）'!G151)</f>
        <v/>
      </c>
      <c r="IF7" s="17" t="str">
        <f>IF('【解体・撤去関係】（問2）'!C152="","",'【解体・撤去関係】（問2）'!C152)</f>
        <v/>
      </c>
      <c r="IG7" s="17" t="str">
        <f>IF('【解体・撤去関係】（問2）'!G152="","",'【解体・撤去関係】（問2）'!G152)</f>
        <v/>
      </c>
      <c r="IH7" s="17" t="str">
        <f>IF('【解体・撤去関係】（問2）'!G153="","",'【解体・撤去関係】（問2）'!G153)</f>
        <v/>
      </c>
      <c r="II7" s="17" t="str">
        <f>IF('【解体・撤去関係】（問2）'!G154="","",'【解体・撤去関係】（問2）'!G154)</f>
        <v/>
      </c>
      <c r="IJ7" s="17" t="str">
        <f>IF('【解体・撤去関係】（問2）'!G155="","",'【解体・撤去関係】（問2）'!G155)</f>
        <v/>
      </c>
      <c r="IK7" s="17" t="str">
        <f>IF('【解体・撤去関係】（問2）'!N168="","",'【解体・撤去関係】（問2）'!N168)</f>
        <v/>
      </c>
      <c r="IL7" s="17" t="str">
        <f>IF('【解体・撤去関係】（問2）'!N169="","",'【解体・撤去関係】（問2）'!N169)</f>
        <v/>
      </c>
      <c r="IM7" s="17" t="str">
        <f>IF('【解体・撤去関係】（問2）'!N170="","",'【解体・撤去関係】（問2）'!N170)</f>
        <v/>
      </c>
      <c r="IN7" s="17" t="str">
        <f>IF('【解体・撤去関係】（問2）'!N171="","",'【解体・撤去関係】（問2）'!N171)</f>
        <v/>
      </c>
      <c r="IO7" s="27" t="str">
        <f>IF('【解体・撤去関係】（問2）'!C173="","",'【解体・撤去関係】（問2）'!C173)</f>
        <v/>
      </c>
      <c r="IP7" s="15" t="str">
        <f>IF('【解体・撤去関係】（問2）'!D183="","",'【解体・撤去関係】（問2）'!D183)</f>
        <v/>
      </c>
      <c r="IQ7" s="17" t="str">
        <f>IF('【解体・撤去関係】（問2）'!N186="","",'【解体・撤去関係】（問2）'!N186)</f>
        <v/>
      </c>
      <c r="IR7" s="17" t="str">
        <f>IF('【解体・撤去関係】（問2）'!N187="","",'【解体・撤去関係】（問2）'!N187)</f>
        <v/>
      </c>
      <c r="IS7" s="17" t="str">
        <f>IF('【解体・撤去関係】（問2）'!N188="","",'【解体・撤去関係】（問2）'!N188)</f>
        <v/>
      </c>
      <c r="IT7" s="17" t="str">
        <f>IF('【解体・撤去関係】（問2）'!N189="","",'【解体・撤去関係】（問2）'!N189)</f>
        <v/>
      </c>
      <c r="IU7" s="27" t="str">
        <f>IF('【解体・撤去関係】（問2）'!C191="","",'【解体・撤去関係】（問2）'!C191)</f>
        <v/>
      </c>
      <c r="IV7" s="15" t="str">
        <f>IF('【解体・撤去関係】（問2）'!D201="","",'【解体・撤去関係】（問2）'!D201)</f>
        <v/>
      </c>
      <c r="IW7" s="17" t="str">
        <f>IF('【解体・撤去関係】（問2）'!N204="","",'【解体・撤去関係】（問2）'!N204)</f>
        <v/>
      </c>
      <c r="IX7" s="17" t="str">
        <f>IF('【解体・撤去関係】（問2）'!N205="","",'【解体・撤去関係】（問2）'!N205)</f>
        <v/>
      </c>
      <c r="IY7" s="17" t="str">
        <f>IF('【解体・撤去関係】（問2）'!N206="","",'【解体・撤去関係】（問2）'!N206)</f>
        <v/>
      </c>
      <c r="IZ7" s="17" t="str">
        <f>IF('【解体・撤去関係】（問2）'!N207="","",'【解体・撤去関係】（問2）'!N207)</f>
        <v/>
      </c>
      <c r="JA7" s="27" t="str">
        <f>IF('【解体・撤去関係】（問2）'!C209="","",'【解体・撤去関係】（問2）'!C209)</f>
        <v/>
      </c>
      <c r="JB7" s="15" t="str">
        <f>IF('【解体・撤去関係】（問2）'!D219="","",'【解体・撤去関係】（問2）'!D219)</f>
        <v/>
      </c>
      <c r="JC7" s="17" t="str">
        <f>IF('【解体・撤去関係】（問2）'!N222="","",'【解体・撤去関係】（問2）'!N222)</f>
        <v/>
      </c>
      <c r="JD7" s="17" t="str">
        <f>IF('【解体・撤去関係】（問2）'!N223="","",'【解体・撤去関係】（問2）'!N223)</f>
        <v/>
      </c>
      <c r="JE7" s="17" t="str">
        <f>IF('【解体・撤去関係】（問2）'!N224="","",'【解体・撤去関係】（問2）'!N224)</f>
        <v/>
      </c>
      <c r="JF7" s="17" t="str">
        <f>IF('【解体・撤去関係】（問2）'!N225="","",'【解体・撤去関係】（問2）'!N225)</f>
        <v/>
      </c>
      <c r="JG7" s="27" t="str">
        <f>IF('【解体・撤去関係】（問2）'!C227="","",'【解体・撤去関係】（問2）'!C227)</f>
        <v/>
      </c>
      <c r="JH7" s="15" t="str">
        <f>IF('【解体・撤去関係】（問2）'!D237="","",'【解体・撤去関係】（問2）'!D237)</f>
        <v/>
      </c>
      <c r="JI7" s="17" t="str">
        <f>IF('【解体・撤去関係】（問2）'!N240="","",'【解体・撤去関係】（問2）'!N240)</f>
        <v/>
      </c>
      <c r="JJ7" s="17" t="str">
        <f>IF('【解体・撤去関係】（問2）'!N241="","",'【解体・撤去関係】（問2）'!N241)</f>
        <v/>
      </c>
      <c r="JK7" s="17" t="str">
        <f>IF('【解体・撤去関係】（問2）'!N242="","",'【解体・撤去関係】（問2）'!N242)</f>
        <v/>
      </c>
      <c r="JL7" s="17" t="str">
        <f>IF('【解体・撤去関係】（問2）'!N243="","",'【解体・撤去関係】（問2）'!N243)</f>
        <v/>
      </c>
      <c r="JM7" s="27" t="str">
        <f>IF('【解体・撤去関係】（問2）'!C245="","",'【解体・撤去関係】（問2）'!C245)</f>
        <v/>
      </c>
      <c r="JN7" s="15" t="str">
        <f>IF('【解体・撤去関係】（問2）'!D255="","",'【解体・撤去関係】（問2）'!D255)</f>
        <v/>
      </c>
      <c r="JO7" s="27" t="str">
        <f>IF('【解体・撤去関係】（問2）'!C264="","",'【解体・撤去関係】（問2）'!C264)</f>
        <v/>
      </c>
      <c r="JP7" s="17" t="str">
        <f>IF('【解体・撤去関係】（問2）'!C274="","",'【解体・撤去関係】（問2）'!C274)</f>
        <v/>
      </c>
      <c r="JQ7" s="17" t="str">
        <f>IF('【解体・撤去関係】（問2）'!F274="","",'【解体・撤去関係】（問2）'!F274)</f>
        <v/>
      </c>
      <c r="JR7" s="17" t="str">
        <f>IF('【解体・撤去関係】（問2）'!I274="","",'【解体・撤去関係】（問2）'!I274)</f>
        <v/>
      </c>
      <c r="JS7" s="17" t="str">
        <f>IF('【解体・撤去関係】（問2）'!L274="","",'【解体・撤去関係】（問2）'!L274)</f>
        <v/>
      </c>
      <c r="JT7" s="17" t="str">
        <f>IF('【解体・撤去関係】（問2）'!C275="","",'【解体・撤去関係】（問2）'!C275)</f>
        <v/>
      </c>
      <c r="JU7" s="17" t="str">
        <f>IF('【解体・撤去関係】（問2）'!F275="","",'【解体・撤去関係】（問2）'!F275)</f>
        <v/>
      </c>
      <c r="JV7" s="17" t="str">
        <f>IF('【解体・撤去関係】（問2）'!I275="","",'【解体・撤去関係】（問2）'!I275)</f>
        <v/>
      </c>
      <c r="JW7" s="17" t="str">
        <f>IF('【解体・撤去関係】（問2）'!L275="","",'【解体・撤去関係】（問2）'!L275)</f>
        <v/>
      </c>
      <c r="JX7" s="17" t="str">
        <f>IF('【解体・撤去関係】（問2）'!C276="","",'【解体・撤去関係】（問2）'!C276)</f>
        <v/>
      </c>
      <c r="JY7" s="17" t="str">
        <f>IF('【解体・撤去関係】（問2）'!F276="","",'【解体・撤去関係】（問2）'!F276)</f>
        <v/>
      </c>
      <c r="JZ7" s="17" t="str">
        <f>IF('【解体・撤去関係】（問2）'!I276="","",'【解体・撤去関係】（問2）'!I276)</f>
        <v/>
      </c>
      <c r="KA7" s="17" t="str">
        <f>IF('【解体・撤去関係】（問2）'!L276="","",'【解体・撤去関係】（問2）'!L276)</f>
        <v/>
      </c>
      <c r="KB7" s="17" t="str">
        <f>IF('【解体・撤去関係】（問2）'!C277="","",'【解体・撤去関係】（問2）'!C277)</f>
        <v/>
      </c>
      <c r="KC7" s="17" t="str">
        <f>IF('【解体・撤去関係】（問2）'!F277="","",'【解体・撤去関係】（問2）'!F277)</f>
        <v/>
      </c>
      <c r="KD7" s="17" t="str">
        <f>IF('【解体・撤去関係】（問2）'!I277="","",'【解体・撤去関係】（問2）'!I277)</f>
        <v/>
      </c>
      <c r="KE7" s="17" t="str">
        <f>IF('【解体・撤去関係】（問2）'!L277="","",'【解体・撤去関係】（問2）'!L277)</f>
        <v/>
      </c>
      <c r="KF7" s="17" t="str">
        <f>IF('【解体・撤去関係】（問2）'!C278="","",'【解体・撤去関係】（問2）'!C278)</f>
        <v/>
      </c>
      <c r="KG7" s="17" t="str">
        <f>IF('【解体・撤去関係】（問2）'!F278="","",'【解体・撤去関係】（問2）'!F278)</f>
        <v/>
      </c>
      <c r="KH7" s="17" t="str">
        <f>IF('【解体・撤去関係】（問2）'!I278="","",'【解体・撤去関係】（問2）'!I278)</f>
        <v/>
      </c>
      <c r="KI7" s="17" t="str">
        <f>IF('【解体・撤去関係】（問2）'!L278="","",'【解体・撤去関係】（問2）'!L278)</f>
        <v/>
      </c>
      <c r="KJ7" s="27" t="str">
        <f>IF('【解体・撤去関係】（問2）'!B282="","",'【解体・撤去関係】（問2）'!B282)</f>
        <v/>
      </c>
      <c r="KK7" s="27" t="str">
        <f>IF('【解体・撤去関係】（問2）'!B283="","",'【解体・撤去関係】（問2）'!B283)</f>
        <v/>
      </c>
      <c r="KL7" s="27" t="str">
        <f>IF('【解体・撤去関係】（問2）'!B284="","",'【解体・撤去関係】（問2）'!B284)</f>
        <v/>
      </c>
      <c r="KM7" s="27" t="str">
        <f>IF('【解体・撤去関係】（問2）'!B285="","",'【解体・撤去関係】（問2）'!B285)</f>
        <v/>
      </c>
      <c r="KN7" s="29" t="str">
        <f>IF('【解体・撤去関係】（問2）'!D286="","",'【解体・撤去関係】（問2）'!D286)</f>
        <v/>
      </c>
      <c r="KO7" s="27" t="str">
        <f>IF('【解体・撤去関係】（問2）'!B291="","",'【解体・撤去関係】（問2）'!B291)</f>
        <v/>
      </c>
      <c r="KP7" s="27" t="str">
        <f>IF('【解体・撤去関係】（問2）'!B292="","",'【解体・撤去関係】（問2）'!B292)</f>
        <v/>
      </c>
      <c r="KQ7" s="27" t="str">
        <f>IF('【解体・撤去関係】（問2）'!B293="","",'【解体・撤去関係】（問2）'!B293)</f>
        <v/>
      </c>
      <c r="KR7" s="29" t="str">
        <f>IF('【解体・撤去関係】（問2）'!D294="","",'【解体・撤去関係】（問2）'!D294)</f>
        <v/>
      </c>
      <c r="KS7" s="27" t="str">
        <f>IF('【解体・撤去関係】（問2）'!B299="","",'【解体・撤去関係】（問2）'!B299)</f>
        <v/>
      </c>
      <c r="KT7" s="27" t="str">
        <f>IF('【解体・撤去関係】（問2）'!B300="","",'【解体・撤去関係】（問2）'!B300)</f>
        <v/>
      </c>
      <c r="KU7" s="27" t="str">
        <f>IF('【解体・撤去関係】（問2）'!B301="","",'【解体・撤去関係】（問2）'!B301)</f>
        <v/>
      </c>
      <c r="KV7" s="27" t="str">
        <f>IF('【解体・撤去関係】（問2）'!B302="","",'【解体・撤去関係】（問2）'!B302)</f>
        <v/>
      </c>
      <c r="KW7" s="27" t="str">
        <f>IF('【解体・撤去関係】（問2）'!B303="","",'【解体・撤去関係】（問2）'!B303)</f>
        <v/>
      </c>
      <c r="KX7" s="27" t="str">
        <f>IF('【解体・撤去関係】（問2）'!B304="","",'【解体・撤去関係】（問2）'!B304)</f>
        <v/>
      </c>
      <c r="KY7" s="27" t="str">
        <f>IF('【解体・撤去関係】（問2）'!B305="","",'【解体・撤去関係】（問2）'!B305)</f>
        <v/>
      </c>
      <c r="KZ7" s="27" t="str">
        <f>IF('【解体・撤去関係】（問2）'!B306="","",'【解体・撤去関係】（問2）'!B306)</f>
        <v/>
      </c>
      <c r="LA7" s="27" t="str">
        <f>IF('【解体・撤去関係】（問2）'!B307="","",'【解体・撤去関係】（問2）'!B307)</f>
        <v/>
      </c>
      <c r="LB7" s="15" t="str">
        <f>IF('【解体・撤去関係】（問2）'!D308="","",'【解体・撤去関係】（問2）'!D308)</f>
        <v/>
      </c>
      <c r="LC7" s="17" t="str">
        <f>IF('【解体・撤去関係】（問2）'!C316="","",'【解体・撤去関係】（問2）'!C316)</f>
        <v/>
      </c>
      <c r="LD7" s="27" t="str">
        <f>IF('【解体・撤去関係】（問2）'!B321="","",'【解体・撤去関係】（問2）'!B321)</f>
        <v/>
      </c>
      <c r="LE7" s="27" t="str">
        <f>IF('【解体・撤去関係】（問2）'!B322="","",'【解体・撤去関係】（問2）'!B322)</f>
        <v/>
      </c>
      <c r="LF7" s="27" t="str">
        <f>IF('【解体・撤去関係】（問2）'!B323="","",'【解体・撤去関係】（問2）'!B323)</f>
        <v/>
      </c>
      <c r="LG7" s="29" t="str">
        <f>IF('【解体・撤去関係】（問2）'!D324="","",'【解体・撤去関係】（問2）'!D324)</f>
        <v/>
      </c>
      <c r="LH7" s="27" t="str">
        <f>IF('【解体・撤去関係】（問2）'!C329="","",'【解体・撤去関係】（問2）'!C329)</f>
        <v/>
      </c>
      <c r="LI7" s="17" t="str">
        <f>IF('【解体・撤去関係】（問2）'!E332="","",'【解体・撤去関係】（問2）'!E332)</f>
        <v/>
      </c>
      <c r="LJ7" s="17" t="str">
        <f>IF('【解体・撤去関係】（問2）'!I332="","",'【解体・撤去関係】（問2）'!I332)</f>
        <v/>
      </c>
      <c r="LK7" s="27" t="str">
        <f>IF('【解体・撤去関係】（問2）'!B339="","",'【解体・撤去関係】（問2）'!B339)</f>
        <v/>
      </c>
      <c r="LL7" s="27" t="str">
        <f>IF('【解体・撤去関係】（問2）'!B340="","",'【解体・撤去関係】（問2）'!B340)</f>
        <v/>
      </c>
      <c r="LM7" s="27" t="str">
        <f>IF('【解体・撤去関係】（問2）'!B341="","",'【解体・撤去関係】（問2）'!B341)</f>
        <v/>
      </c>
      <c r="LN7" s="27" t="str">
        <f>IF('【解体・撤去関係】（問2）'!B342="","",'【解体・撤去関係】（問2）'!B342)</f>
        <v/>
      </c>
      <c r="LO7" s="27" t="str">
        <f>IF('【解体・撤去関係】（問2）'!B343="","",'【解体・撤去関係】（問2）'!B343)</f>
        <v/>
      </c>
      <c r="LP7" s="27" t="str">
        <f>IF('【解体・撤去関係】（問2）'!B344="","",'【解体・撤去関係】（問2）'!B344)</f>
        <v/>
      </c>
      <c r="LQ7" s="27" t="str">
        <f>IF('【解体・撤去関係】（問2）'!B345="","",'【解体・撤去関係】（問2）'!B345)</f>
        <v/>
      </c>
      <c r="LR7" s="27" t="str">
        <f>IF('【解体・撤去関係】（問2）'!B346="","",'【解体・撤去関係】（問2）'!B346)</f>
        <v/>
      </c>
      <c r="LS7" s="27" t="str">
        <f>IF('【解体・撤去関係】（問2）'!B347="","",'【解体・撤去関係】（問2）'!B347)</f>
        <v/>
      </c>
      <c r="LT7" s="27" t="str">
        <f>IF('【解体・撤去関係】（問2）'!B348="","",'【解体・撤去関係】（問2）'!B348)</f>
        <v/>
      </c>
      <c r="LU7" s="29" t="str">
        <f>IF('【解体・撤去関係】（問2）'!D349="","",'【解体・撤去関係】（問2）'!D349)</f>
        <v/>
      </c>
      <c r="LV7" s="27" t="str">
        <f>IF('【解体・撤去関係】（問2）'!B354="","",'【解体・撤去関係】（問2）'!B354)</f>
        <v/>
      </c>
      <c r="LW7" s="27" t="str">
        <f>IF('【解体・撤去関係】（問2）'!B355="","",'【解体・撤去関係】（問2）'!B355)</f>
        <v/>
      </c>
      <c r="LX7" s="27" t="str">
        <f>IF('【解体・撤去関係】（問2）'!B356="","",'【解体・撤去関係】（問2）'!B356)</f>
        <v/>
      </c>
      <c r="LY7" s="27" t="str">
        <f>IF('【解体・撤去関係】（問2）'!B357="","",'【解体・撤去関係】（問2）'!B357)</f>
        <v/>
      </c>
      <c r="LZ7" s="27" t="str">
        <f>IF('【解体・撤去関係】（問2）'!B358="","",'【解体・撤去関係】（問2）'!B358)</f>
        <v/>
      </c>
      <c r="MA7" s="27" t="str">
        <f>IF('【解体・撤去関係】（問2）'!B359="","",'【解体・撤去関係】（問2）'!B359)</f>
        <v/>
      </c>
      <c r="MB7" s="27" t="str">
        <f>IF('【解体・撤去関係】（問2）'!B360="","",'【解体・撤去関係】（問2）'!B360)</f>
        <v/>
      </c>
      <c r="MC7" s="27" t="str">
        <f>IF('【解体・撤去関係】（問2）'!B361="","",'【解体・撤去関係】（問2）'!B361)</f>
        <v/>
      </c>
      <c r="MD7" s="27" t="str">
        <f>IF('【解体・撤去関係】（問2）'!B362="","",'【解体・撤去関係】（問2）'!B362)</f>
        <v/>
      </c>
      <c r="ME7" s="27" t="str">
        <f>IF('【解体・撤去関係】（問2）'!B363="","",'【解体・撤去関係】（問2）'!B363)</f>
        <v/>
      </c>
      <c r="MF7" s="29" t="str">
        <f>IF('【解体・撤去関係】（問2）'!D364="","",'【解体・撤去関係】（問2）'!D364)</f>
        <v/>
      </c>
      <c r="MG7" s="27" t="str">
        <f>IF('【解体・撤去関係】（問2）'!B369="","",'【解体・撤去関係】（問2）'!B369)</f>
        <v/>
      </c>
      <c r="MH7" s="27" t="str">
        <f>IF('【解体・撤去関係】（問2）'!B370="","",'【解体・撤去関係】（問2）'!B370)</f>
        <v/>
      </c>
      <c r="MI7" s="27" t="str">
        <f>IF('【解体・撤去関係】（問2）'!B371="","",'【解体・撤去関係】（問2）'!B371)</f>
        <v/>
      </c>
      <c r="MJ7" s="27" t="str">
        <f>IF('【解体・撤去関係】（問2）'!B372="","",'【解体・撤去関係】（問2）'!B372)</f>
        <v/>
      </c>
      <c r="MK7" s="27" t="str">
        <f>IF('【解体・撤去関係】（問2）'!B373="","",'【解体・撤去関係】（問2）'!B373)</f>
        <v/>
      </c>
      <c r="ML7" s="27" t="str">
        <f>IF('【解体・撤去関係】（問2）'!B374="","",'【解体・撤去関係】（問2）'!B374)</f>
        <v/>
      </c>
      <c r="MM7" s="27" t="str">
        <f>IF('【解体・撤去関係】（問2）'!B375="","",'【解体・撤去関係】（問2）'!B375)</f>
        <v/>
      </c>
      <c r="MN7" s="27" t="str">
        <f>IF('【解体・撤去関係】（問2）'!B376="","",'【解体・撤去関係】（問2）'!B376)</f>
        <v/>
      </c>
      <c r="MO7" s="27" t="str">
        <f>IF('【解体・撤去関係】（問2）'!B377="","",'【解体・撤去関係】（問2）'!B377)</f>
        <v/>
      </c>
      <c r="MP7" s="27" t="str">
        <f>IF('【解体・撤去関係】（問2）'!B378="","",'【解体・撤去関係】（問2）'!B378)</f>
        <v/>
      </c>
      <c r="MQ7" s="27" t="str">
        <f>IF('【解体・撤去関係】（問2）'!B379="","",'【解体・撤去関係】（問2）'!B379)</f>
        <v/>
      </c>
      <c r="MR7" s="29" t="str">
        <f>IF('【解体・撤去関係】（問2）'!D380="","",'【解体・撤去関係】（問2）'!D380)</f>
        <v/>
      </c>
      <c r="MS7" s="27" t="str">
        <f>IF('【解体・撤去関係】（問2）'!C384="","",'【解体・撤去関係】（問2）'!C384)</f>
        <v/>
      </c>
      <c r="MT7" s="17" t="str">
        <f>IF('【解体・撤去関係】（問2）'!E387="","",'【解体・撤去関係】（問2）'!E387)</f>
        <v/>
      </c>
      <c r="MU7" s="17" t="str">
        <f>IF('【解体・撤去関係】（問2）'!I387="","",'【解体・撤去関係】（問2）'!I387)</f>
        <v/>
      </c>
      <c r="MV7" s="27" t="str">
        <f>IF('【解体・撤去関係】（問2）'!B395="","",'【解体・撤去関係】（問2）'!B395)</f>
        <v/>
      </c>
      <c r="MW7" s="27" t="str">
        <f>IF('【解体・撤去関係】（問2）'!B396="","",'【解体・撤去関係】（問2）'!B396)</f>
        <v/>
      </c>
      <c r="MX7" s="27" t="str">
        <f>IF('【解体・撤去関係】（問2）'!B397="","",'【解体・撤去関係】（問2）'!B397)</f>
        <v/>
      </c>
      <c r="MY7" s="27" t="str">
        <f>IF('【解体・撤去関係】（問2）'!B398="","",'【解体・撤去関係】（問2）'!B398)</f>
        <v/>
      </c>
      <c r="MZ7" s="29" t="str">
        <f>IF('【解体・撤去関係】（問2）'!D399="","",'【解体・撤去関係】（問2）'!D399)</f>
        <v/>
      </c>
      <c r="NA7" s="27" t="str">
        <f>IF('【解体・撤去関係】（問2）'!B404="","",'【解体・撤去関係】（問2）'!B404)</f>
        <v/>
      </c>
      <c r="NB7" s="27" t="str">
        <f>IF('【解体・撤去関係】（問2）'!B405="","",'【解体・撤去関係】（問2）'!B405)</f>
        <v/>
      </c>
      <c r="NC7" s="27" t="str">
        <f>IF('【解体・撤去関係】（問2）'!B406="","",'【解体・撤去関係】（問2）'!B406)</f>
        <v/>
      </c>
      <c r="ND7" s="27" t="str">
        <f>IF('【解体・撤去関係】（問2）'!B407="","",'【解体・撤去関係】（問2）'!B407)</f>
        <v/>
      </c>
      <c r="NE7" s="27" t="str">
        <f>IF('【解体・撤去関係】（問2）'!B408="","",'【解体・撤去関係】（問2）'!B408)</f>
        <v/>
      </c>
      <c r="NF7" s="27" t="str">
        <f>IF('【解体・撤去関係】（問2）'!B409="","",'【解体・撤去関係】（問2）'!B409)</f>
        <v/>
      </c>
      <c r="NG7" s="27" t="str">
        <f>IF('【解体・撤去関係】（問2）'!B410="","",'【解体・撤去関係】（問2）'!B410)</f>
        <v/>
      </c>
      <c r="NH7" s="27" t="str">
        <f>IF('【解体・撤去関係】（問2）'!B411="","",'【解体・撤去関係】（問2）'!B411)</f>
        <v/>
      </c>
      <c r="NI7" s="27" t="str">
        <f>IF('【解体・撤去関係】（問2）'!B412="","",'【解体・撤去関係】（問2）'!B412)</f>
        <v/>
      </c>
      <c r="NJ7" s="29" t="str">
        <f>IF('【解体・撤去関係】（問2）'!D413="","",'【解体・撤去関係】（問2）'!D413)</f>
        <v/>
      </c>
      <c r="NK7" s="27" t="str">
        <f>IF('【解体・撤去関係】（問2）'!B418="","",'【解体・撤去関係】（問2）'!B418)</f>
        <v/>
      </c>
      <c r="NL7" s="27" t="str">
        <f>IF('【解体・撤去関係】（問2）'!B419="","",'【解体・撤去関係】（問2）'!B419)</f>
        <v/>
      </c>
      <c r="NM7" s="27" t="str">
        <f>IF('【解体・撤去関係】（問2）'!B420="","",'【解体・撤去関係】（問2）'!B420)</f>
        <v/>
      </c>
      <c r="NN7" s="27" t="str">
        <f>IF('【解体・撤去関係】（問2）'!B421="","",'【解体・撤去関係】（問2）'!B421)</f>
        <v/>
      </c>
      <c r="NO7" s="27" t="str">
        <f>IF('【解体・撤去関係】（問2）'!B422="","",'【解体・撤去関係】（問2）'!B422)</f>
        <v/>
      </c>
      <c r="NP7" s="27" t="str">
        <f>IF('【解体・撤去関係】（問2）'!B423="","",'【解体・撤去関係】（問2）'!B423)</f>
        <v/>
      </c>
      <c r="NQ7" s="27" t="str">
        <f>IF('【解体・撤去関係】（問2）'!B424="","",'【解体・撤去関係】（問2）'!B424)</f>
        <v/>
      </c>
      <c r="NR7" s="27" t="str">
        <f>IF('【解体・撤去関係】（問2）'!B425="","",'【解体・撤去関係】（問2）'!B425)</f>
        <v/>
      </c>
      <c r="NS7" s="27" t="str">
        <f>IF('【解体・撤去関係】（問2）'!B426="","",'【解体・撤去関係】（問2）'!B426)</f>
        <v/>
      </c>
      <c r="NT7" s="27" t="str">
        <f>IF('【解体・撤去関係】（問2）'!B427="","",'【解体・撤去関係】（問2）'!B427)</f>
        <v/>
      </c>
      <c r="NU7" s="27" t="str">
        <f>IF('【解体・撤去関係】（問2）'!B428="","",'【解体・撤去関係】（問2）'!B428)</f>
        <v/>
      </c>
      <c r="NV7" s="29" t="str">
        <f>IF('【解体・撤去関係】（問2）'!D429="","",'【解体・撤去関係】（問2）'!D429)</f>
        <v/>
      </c>
      <c r="NW7" s="27" t="str">
        <f>IF('【解体・撤去関係】（問2）'!B435="","",'【解体・撤去関係】（問2）'!B435)</f>
        <v/>
      </c>
      <c r="NX7" s="27" t="str">
        <f>IF('【解体・撤去関係】（問2）'!B436="","",'【解体・撤去関係】（問2）'!B436)</f>
        <v/>
      </c>
      <c r="NY7" s="27" t="str">
        <f>IF('【解体・撤去関係】（問2）'!B437="","",'【解体・撤去関係】（問2）'!B437)</f>
        <v/>
      </c>
      <c r="NZ7" s="27" t="str">
        <f>IF('【解体・撤去関係】（問2）'!B438="","",'【解体・撤去関係】（問2）'!B438)</f>
        <v/>
      </c>
      <c r="OA7" s="27" t="str">
        <f>IF('【解体・撤去関係】（問2）'!B439="","",'【解体・撤去関係】（問2）'!B439)</f>
        <v/>
      </c>
      <c r="OB7" s="29" t="str">
        <f>IF('【解体・撤去関係】（問2）'!D440="","",'【解体・撤去関係】（問2）'!D440)</f>
        <v/>
      </c>
      <c r="OC7" s="27" t="str">
        <f>IF('【リパワリング】（問3）'!C6="","",'【リパワリング】（問3）'!C6)</f>
        <v/>
      </c>
      <c r="OD7" s="29" t="str">
        <f>IF('【リパワリング】（問3）'!D8="","",'【リパワリング】（問3）'!D8)</f>
        <v/>
      </c>
      <c r="OE7" s="27" t="str">
        <f>IF('【リパワリング】（問3）'!C13="","",'【リパワリング】（問3）'!C13)</f>
        <v/>
      </c>
      <c r="OF7" s="27" t="str">
        <f>IF('【リパワリング】（問3）'!B20="","",'【リパワリング】（問3）'!B20)</f>
        <v/>
      </c>
      <c r="OG7" s="27" t="str">
        <f>IF('【リパワリング】（問3）'!B21="","",'【リパワリング】（問3）'!B21)</f>
        <v/>
      </c>
      <c r="OH7" s="27" t="str">
        <f>IF('【リパワリング】（問3）'!B22="","",'【リパワリング】（問3）'!B22)</f>
        <v/>
      </c>
      <c r="OI7" s="27" t="str">
        <f>IF('【リパワリング】（問3）'!B23="","",'【リパワリング】（問3）'!B23)</f>
        <v/>
      </c>
      <c r="OJ7" s="27" t="str">
        <f>IF('【リパワリング】（問3）'!B24="","",'【リパワリング】（問3）'!B24)</f>
        <v/>
      </c>
      <c r="OK7" s="27" t="str">
        <f>IF('【リパワリング】（問3）'!B25="","",'【リパワリング】（問3）'!B25)</f>
        <v/>
      </c>
      <c r="OL7" s="27" t="str">
        <f>IF('【リパワリング】（問3）'!B26="","",'【リパワリング】（問3）'!B26)</f>
        <v/>
      </c>
      <c r="OM7" s="27" t="str">
        <f>IF('【リパワリング】（問3）'!B27="","",'【リパワリング】（問3）'!B27)</f>
        <v/>
      </c>
      <c r="ON7" s="27" t="str">
        <f>IF('【リパワリング】（問3）'!B28="","",'【リパワリング】（問3）'!B28)</f>
        <v/>
      </c>
      <c r="OO7" s="29" t="str">
        <f>IF('【リパワリング】（問3）'!D29="","",'【リパワリング】（問3）'!D29)</f>
        <v/>
      </c>
      <c r="OP7" s="27" t="str">
        <f>IF('【リパワリング】（問3）'!C37="","",'【リパワリング】（問3）'!C37)</f>
        <v/>
      </c>
      <c r="OQ7" s="29" t="str">
        <f>IF('【リパワリング】（問3）'!D43="","",'【リパワリング】（問3）'!D43)</f>
        <v/>
      </c>
      <c r="OR7" s="27" t="str">
        <f>IF('【リパワリング】（問3）'!I48="","",'【リパワリング】（問3）'!I48)</f>
        <v/>
      </c>
      <c r="OS7" s="27" t="str">
        <f>IF('【リパワリング】（問3）'!M48="","",'【リパワリング】（問3）'!M48)</f>
        <v/>
      </c>
      <c r="OT7" s="27" t="str">
        <f>IF('【リパワリング】（問3）'!I49="","",'【リパワリング】（問3）'!I49)</f>
        <v/>
      </c>
      <c r="OU7" s="27" t="str">
        <f>IF('【リパワリング】（問3）'!M49="","",'【リパワリング】（問3）'!M49)</f>
        <v/>
      </c>
      <c r="OV7" s="27" t="str">
        <f>IF('【リパワリング】（問3）'!I50="","",'【リパワリング】（問3）'!I50)</f>
        <v/>
      </c>
      <c r="OW7" s="27" t="str">
        <f>IF('【リパワリング】（問3）'!M50="","",'【リパワリング】（問3）'!M50)</f>
        <v/>
      </c>
      <c r="OX7" s="27" t="str">
        <f>IF('【リパワリング】（問3）'!I51="","",'【リパワリング】（問3）'!I51)</f>
        <v/>
      </c>
      <c r="OY7" s="27" t="str">
        <f>IF('【リパワリング】（問3）'!M51="","",'【リパワリング】（問3）'!M51)</f>
        <v/>
      </c>
      <c r="OZ7" s="18" t="str">
        <f>IF('チェックシート '!E5="","",'チェックシート '!E5)</f>
        <v>貴会社名を記入してください/部署名を記入してください/担当者名を記入してください/メールアドレスを記入してください/電話番号を記入してください/事業者の属性いずれかひとつ選択してください/</v>
      </c>
      <c r="PA7" s="18" t="str">
        <f>IF('チェックシート '!F5="","",'チェックシート '!F5)</f>
        <v/>
      </c>
      <c r="PB7" s="18" t="str">
        <f>IF('チェックシート '!E6="","",'チェックシート '!E6)</f>
        <v>いずれか一つを選択してください/</v>
      </c>
      <c r="PC7" s="18" t="str">
        <f>IF('チェックシート '!F6="","",'チェックシート '!F6)</f>
        <v/>
      </c>
      <c r="PD7" s="18" t="str">
        <f>IF('チェックシート '!E7="","",'チェックシート '!E7)</f>
        <v>総発電容量を入力してください/総導入枚数を入力してください/</v>
      </c>
      <c r="PE7" s="18" t="str">
        <f>IF('チェックシート '!F7="","",'チェックシート '!F7)</f>
        <v/>
      </c>
      <c r="PF7" s="18" t="str">
        <f>IF('チェックシート '!E8="","",'チェックシート '!E8)</f>
        <v>事業場の都道府県を入力してください/事業場の設備IDを入力してください/設備容量を入力してください/導入枚数を入力してください/FIT制度に基づく認定を受けた設備容量を入力してください/いずれか一つを選択してください/即排出割合を入力してください/設置時期は「年」と「月」の両方を入力してください/</v>
      </c>
      <c r="PG7" s="18" t="str">
        <f>IF('チェックシート '!F8="","",'チェックシート '!F8)</f>
        <v/>
      </c>
      <c r="PH7" s="18" t="str">
        <f>IF('チェックシート '!E9="","",'チェックシート '!E9)</f>
        <v/>
      </c>
      <c r="PI7" s="18" t="str">
        <f>IF('チェックシート '!F9="","",'チェックシート '!F9)</f>
        <v/>
      </c>
      <c r="PJ7" s="18" t="str">
        <f>IF('チェックシート '!E10="","",'チェックシート '!E10)</f>
        <v/>
      </c>
      <c r="PK7" s="18" t="str">
        <f>IF('チェックシート '!F10="","",'チェックシート '!F10)</f>
        <v/>
      </c>
      <c r="PL7" s="18" t="str">
        <f>IF('チェックシート '!E11="","",'チェックシート '!E11)</f>
        <v>一番目に多い事業場について、解体・撤去するとした場合に結ぶことを想定している契約についてご記入ください/</v>
      </c>
      <c r="PM7" s="18" t="str">
        <f>IF('チェックシート '!F11="","",'チェックシート '!F11)</f>
        <v/>
      </c>
      <c r="PN7" s="18" t="str">
        <f>IF('チェックシート '!E12="","",'チェックシート '!E12)</f>
        <v>いずれか一つ以上選択してください/</v>
      </c>
      <c r="PO7" s="18" t="str">
        <f>IF('チェックシート '!F12="","",'チェックシート '!F12)</f>
        <v/>
      </c>
      <c r="PP7" s="18" t="str">
        <f>IF('チェックシート '!E13="","",'チェックシート '!E13)</f>
        <v>いずれか一つ以上選択してください/</v>
      </c>
      <c r="PQ7" s="18" t="str">
        <f>IF('チェックシート '!F13="","",'チェックシート '!F13)</f>
        <v/>
      </c>
      <c r="PR7" s="18" t="str">
        <f>IF('チェックシート '!E14="","",'チェックシート '!E14)</f>
        <v/>
      </c>
      <c r="PS7" s="18" t="str">
        <f>IF('チェックシート '!F14="","",'チェックシート '!F14)</f>
        <v/>
      </c>
      <c r="PT7" s="18" t="str">
        <f>IF('チェックシート '!E15="","",'チェックシート '!E15)</f>
        <v/>
      </c>
      <c r="PU7" s="18" t="str">
        <f>IF('チェックシート '!F15="","",'チェックシート '!F15)</f>
        <v/>
      </c>
      <c r="PV7" s="18" t="str">
        <f>IF('チェックシート '!E17="","",'チェックシート '!E17)</f>
        <v>いずれか一つ以上選択してください/</v>
      </c>
      <c r="PW7" s="18" t="str">
        <f>IF('チェックシート '!F17="","",'チェックシート '!F17)</f>
        <v/>
      </c>
      <c r="PX7" s="18" t="str">
        <f>IF('チェックシート '!E18="","",'チェックシート '!E18)</f>
        <v/>
      </c>
      <c r="PY7" s="18" t="str">
        <f>IF('チェックシート '!F18="","",'チェックシート '!F18)</f>
        <v/>
      </c>
      <c r="PZ7" s="18" t="str">
        <f>IF('チェックシート '!E19="","",'チェックシート '!E19)</f>
        <v/>
      </c>
      <c r="QA7" s="18" t="str">
        <f>IF('チェックシート '!F19="","",'チェックシート '!F19)</f>
        <v/>
      </c>
      <c r="QB7" s="18" t="str">
        <f>IF('チェックシート '!E20="","",'チェックシート '!E20)</f>
        <v/>
      </c>
      <c r="QC7" s="18" t="str">
        <f>IF('チェックシート '!F20="","",'チェックシート '!F20)</f>
        <v/>
      </c>
      <c r="QD7" s="18" t="str">
        <f>IF('チェックシート '!E21="","",'チェックシート '!E21)</f>
        <v/>
      </c>
      <c r="QE7" s="18" t="str">
        <f>IF('チェックシート '!F21="","",'チェックシート '!F21)</f>
        <v/>
      </c>
      <c r="QF7" s="18" t="str">
        <f>IF('チェックシート '!E22="","",'チェックシート '!E22)</f>
        <v/>
      </c>
      <c r="QG7" s="18" t="str">
        <f>IF('チェックシート '!F22="","",'チェックシート '!F22)</f>
        <v/>
      </c>
      <c r="QH7" s="18" t="str">
        <f>IF('チェックシート '!E23="","",'チェックシート '!E23)</f>
        <v/>
      </c>
      <c r="QI7" s="18" t="str">
        <f>IF('チェックシート '!F23="","",'チェックシート '!F23)</f>
        <v/>
      </c>
      <c r="QJ7" s="18" t="str">
        <f>IF('チェックシート '!E24="","",'チェックシート '!E24)</f>
        <v/>
      </c>
      <c r="QK7" s="18" t="str">
        <f>IF('チェックシート '!F24="","",'チェックシート '!F24)</f>
        <v/>
      </c>
      <c r="QL7" s="18" t="str">
        <f>IF('チェックシート '!E25="","",'チェックシート '!E25)</f>
        <v/>
      </c>
      <c r="QM7" s="18" t="str">
        <f>IF('チェックシート '!F25="","",'チェックシート '!F25)</f>
        <v/>
      </c>
      <c r="QN7" s="18" t="str">
        <f>IF('チェックシート '!E26="","",'チェックシート '!E26)</f>
        <v/>
      </c>
      <c r="QO7" s="18" t="str">
        <f>IF('チェックシート '!F26="","",'チェックシート '!F26)</f>
        <v/>
      </c>
      <c r="QP7" s="18" t="str">
        <f>IF('チェックシート '!E27="","",'チェックシート '!E27)</f>
        <v/>
      </c>
      <c r="QQ7" s="18" t="str">
        <f>IF('チェックシート '!F27="","",'チェックシート '!F27)</f>
        <v/>
      </c>
      <c r="QR7" s="18" t="str">
        <f>IF('チェックシート '!E28="","",'チェックシート '!E28)</f>
        <v/>
      </c>
      <c r="QS7" s="18" t="str">
        <f>IF('チェックシート '!F28="","",'チェックシート '!F28)</f>
        <v/>
      </c>
      <c r="QT7" s="18" t="str">
        <f>IF('チェックシート '!E29="","",'チェックシート '!E29)</f>
        <v/>
      </c>
      <c r="QU7" s="18" t="str">
        <f>IF('チェックシート '!F29="","",'チェックシート '!F29)</f>
        <v/>
      </c>
      <c r="QV7" s="18" t="str">
        <f>IF('チェックシート '!E30="","",'チェックシート '!E30)</f>
        <v/>
      </c>
      <c r="QW7" s="18" t="str">
        <f>IF('チェックシート '!F30="","",'チェックシート '!F30)</f>
        <v/>
      </c>
      <c r="QX7" s="18" t="str">
        <f>IF('チェックシート '!E31="","",'チェックシート '!E31)</f>
        <v/>
      </c>
      <c r="QY7" s="18" t="str">
        <f>IF('チェックシート '!F31="","",'チェックシート '!F31)</f>
        <v/>
      </c>
      <c r="QZ7" s="18" t="str">
        <f>IF('チェックシート '!E32="","",'チェックシート '!E32)</f>
        <v/>
      </c>
      <c r="RA7" s="18" t="str">
        <f>IF('チェックシート '!F32="","",'チェックシート '!F32)</f>
        <v/>
      </c>
      <c r="RB7" s="18" t="str">
        <f>IF('チェックシート '!E33="","",'チェックシート '!E33)</f>
        <v/>
      </c>
      <c r="RC7" s="18" t="str">
        <f>IF('チェックシート '!F33="","",'チェックシート '!F33)</f>
        <v/>
      </c>
      <c r="RD7" s="18" t="str">
        <f>IF('チェックシート '!E34="","",'チェックシート '!E34)</f>
        <v/>
      </c>
      <c r="RE7" s="18" t="str">
        <f>IF('チェックシート '!F34="","",'チェックシート '!F34)</f>
        <v/>
      </c>
      <c r="RF7" s="18" t="str">
        <f>IF('チェックシート '!E35="","",'チェックシート '!E35)</f>
        <v/>
      </c>
      <c r="RG7" s="18" t="str">
        <f>IF('チェックシート '!F35="","",'チェックシート '!F35)</f>
        <v/>
      </c>
      <c r="RH7" s="18" t="str">
        <f>IF('チェックシート '!E36="","",'チェックシート '!E36)</f>
        <v/>
      </c>
      <c r="RI7" s="18" t="str">
        <f>IF('チェックシート '!F36="","",'チェックシート '!F36)</f>
        <v/>
      </c>
      <c r="RJ7" s="18" t="str">
        <f>IF('チェックシート '!E37="","",'チェックシート '!E37)</f>
        <v/>
      </c>
      <c r="RK7" s="18" t="str">
        <f>IF('チェックシート '!F37="","",'チェックシート '!F37)</f>
        <v/>
      </c>
      <c r="RL7" s="18" t="str">
        <f>IF('チェックシート '!E38="","",'チェックシート '!E38)</f>
        <v/>
      </c>
      <c r="RM7" s="18" t="str">
        <f>IF('チェックシート '!F38="","",'チェックシート '!F38)</f>
        <v/>
      </c>
      <c r="RN7" s="18" t="str">
        <f>IF('チェックシート '!E39="","",'チェックシート '!E39)</f>
        <v/>
      </c>
      <c r="RO7" s="18" t="str">
        <f>IF('チェックシート '!F39="","",'チェックシート '!F39)</f>
        <v/>
      </c>
      <c r="RP7" s="18" t="str">
        <f>IF('チェックシート '!E40="","",'チェックシート '!E40)</f>
        <v/>
      </c>
      <c r="RQ7" s="18" t="str">
        <f>IF('チェックシート '!F40="","",'チェックシート '!F40)</f>
        <v/>
      </c>
      <c r="RR7" s="18" t="str">
        <f>IF('チェックシート '!E41="","",'チェックシート '!E41)</f>
        <v/>
      </c>
      <c r="RS7" s="18" t="str">
        <f>IF('チェックシート '!F41="","",'チェックシート '!F41)</f>
        <v/>
      </c>
      <c r="RT7" s="18" t="str">
        <f>IF('チェックシート '!E42="","",'チェックシート '!E42)</f>
        <v/>
      </c>
      <c r="RU7" s="18" t="str">
        <f>IF('チェックシート '!F42="","",'チェックシート '!F42)</f>
        <v/>
      </c>
      <c r="RV7" s="18" t="str">
        <f>IF('チェックシート '!E43="","",'チェックシート '!E43)</f>
        <v/>
      </c>
      <c r="RW7" s="18" t="str">
        <f>IF('チェックシート '!F43="","",'チェックシート '!F43)</f>
        <v/>
      </c>
      <c r="RX7" s="18" t="str">
        <f>IF('チェックシート '!E44="","",'チェックシート '!E44)</f>
        <v/>
      </c>
      <c r="RY7" s="18" t="str">
        <f>IF('チェックシート '!F44="","",'チェックシート '!F44)</f>
        <v/>
      </c>
      <c r="RZ7" s="18" t="str">
        <f>IF('チェックシート '!E45="","",'チェックシート '!E45)</f>
        <v/>
      </c>
      <c r="SA7" s="18" t="str">
        <f>IF('チェックシート '!F45="","",'チェックシート '!F45)</f>
        <v/>
      </c>
      <c r="SB7" s="18" t="str">
        <f>IF('チェックシート '!E46="","",'チェックシート '!E46)</f>
        <v/>
      </c>
      <c r="SC7" s="18" t="str">
        <f>IF('チェックシート '!F46="","",'チェックシート '!F46)</f>
        <v/>
      </c>
      <c r="SD7" s="18" t="str">
        <f>IF('チェックシート '!E47="","",'チェックシート '!E47)</f>
        <v>いずれか一つを選択してください/</v>
      </c>
      <c r="SE7" s="18" t="str">
        <f>IF('チェックシート '!F47="","",'チェックシート '!F47)</f>
        <v/>
      </c>
      <c r="SF7" s="18" t="str">
        <f>IF('チェックシート '!E48="","",'チェックシート '!E48)</f>
        <v>いずれか一つを選択してください/</v>
      </c>
      <c r="SG7" s="18" t="str">
        <f>IF('チェックシート '!F48="","",'チェックシート '!F48)</f>
        <v/>
      </c>
      <c r="SH7" s="18" t="str">
        <f>IF('チェックシート '!E49="","",'チェックシート '!E49)</f>
        <v>いずれか一つ以上選択してください/</v>
      </c>
      <c r="SI7" s="18" t="str">
        <f>IF('チェックシート '!F49="","",'チェックシート '!F49)</f>
        <v/>
      </c>
      <c r="SJ7" s="18" t="str">
        <f>IF('チェックシート '!E50="","",'チェックシート '!E50)</f>
        <v>いずれか一つを選択してください/</v>
      </c>
      <c r="SK7" s="18" t="str">
        <f>IF('チェックシート '!F50="","",'チェックシート '!F50)</f>
        <v/>
      </c>
    </row>
    <row r="8" spans="1:505" s="5" customFormat="1" ht="14.25"/>
    <row r="9" spans="1:505" s="11" customFormat="1" ht="26.1" customHeight="1">
      <c r="A9" s="20" t="s">
        <v>37</v>
      </c>
      <c r="B9" s="21" t="str">
        <f>IF(COUNTIF(B11:B13,"対象外")&gt;=1,"",B7)</f>
        <v/>
      </c>
      <c r="C9" s="21" t="str">
        <f t="shared" ref="C9:BX9" si="0">IF(COUNTIF(C11:C13,"対象外")&gt;=1,"",C7)</f>
        <v/>
      </c>
      <c r="D9" s="21" t="str">
        <f t="shared" si="0"/>
        <v/>
      </c>
      <c r="E9" s="21" t="str">
        <f t="shared" si="0"/>
        <v/>
      </c>
      <c r="F9" s="22" t="str">
        <f t="shared" si="0"/>
        <v/>
      </c>
      <c r="G9" s="40" t="str">
        <f t="shared" si="0"/>
        <v/>
      </c>
      <c r="H9" s="22" t="str">
        <f t="shared" si="0"/>
        <v/>
      </c>
      <c r="I9" s="40" t="str">
        <f t="shared" si="0"/>
        <v/>
      </c>
      <c r="J9" s="22" t="str">
        <f t="shared" si="0"/>
        <v/>
      </c>
      <c r="K9" s="27" t="str">
        <f t="shared" si="0"/>
        <v/>
      </c>
      <c r="L9" s="17" t="str">
        <f t="shared" si="0"/>
        <v/>
      </c>
      <c r="M9" s="17" t="str">
        <f t="shared" si="0"/>
        <v/>
      </c>
      <c r="N9" s="43" t="str">
        <f t="shared" si="0"/>
        <v/>
      </c>
      <c r="O9" s="43" t="str">
        <f t="shared" si="0"/>
        <v/>
      </c>
      <c r="P9" s="17" t="str">
        <f t="shared" si="0"/>
        <v/>
      </c>
      <c r="Q9" s="17" t="str">
        <f t="shared" si="0"/>
        <v/>
      </c>
      <c r="R9" s="17" t="str">
        <f t="shared" si="0"/>
        <v/>
      </c>
      <c r="S9" s="27" t="str">
        <f t="shared" si="0"/>
        <v/>
      </c>
      <c r="T9" s="17" t="str">
        <f t="shared" si="0"/>
        <v/>
      </c>
      <c r="U9" s="17" t="str">
        <f t="shared" si="0"/>
        <v/>
      </c>
      <c r="V9" s="17" t="str">
        <f t="shared" si="0"/>
        <v/>
      </c>
      <c r="W9" s="43" t="str">
        <f t="shared" si="0"/>
        <v/>
      </c>
      <c r="X9" s="43" t="str">
        <f t="shared" si="0"/>
        <v/>
      </c>
      <c r="Y9" s="17" t="str">
        <f t="shared" si="0"/>
        <v/>
      </c>
      <c r="Z9" s="17" t="str">
        <f t="shared" si="0"/>
        <v/>
      </c>
      <c r="AA9" s="17" t="str">
        <f t="shared" si="0"/>
        <v/>
      </c>
      <c r="AB9" s="27" t="str">
        <f t="shared" si="0"/>
        <v/>
      </c>
      <c r="AC9" s="17" t="str">
        <f t="shared" si="0"/>
        <v/>
      </c>
      <c r="AD9" s="17" t="str">
        <f t="shared" si="0"/>
        <v/>
      </c>
      <c r="AE9" s="17" t="str">
        <f t="shared" si="0"/>
        <v/>
      </c>
      <c r="AF9" s="43" t="str">
        <f t="shared" si="0"/>
        <v/>
      </c>
      <c r="AG9" s="43" t="str">
        <f t="shared" si="0"/>
        <v/>
      </c>
      <c r="AH9" s="17" t="str">
        <f t="shared" si="0"/>
        <v/>
      </c>
      <c r="AI9" s="17" t="str">
        <f t="shared" si="0"/>
        <v/>
      </c>
      <c r="AJ9" s="17" t="str">
        <f t="shared" si="0"/>
        <v/>
      </c>
      <c r="AK9" s="27" t="str">
        <f t="shared" si="0"/>
        <v/>
      </c>
      <c r="AL9" s="17" t="str">
        <f t="shared" si="0"/>
        <v/>
      </c>
      <c r="AM9" s="17" t="str">
        <f t="shared" si="0"/>
        <v/>
      </c>
      <c r="AN9" s="17" t="str">
        <f t="shared" si="0"/>
        <v/>
      </c>
      <c r="AO9" s="21" t="str">
        <f t="shared" si="0"/>
        <v/>
      </c>
      <c r="AP9" s="28" t="str">
        <f t="shared" si="0"/>
        <v/>
      </c>
      <c r="AQ9" s="28" t="str">
        <f t="shared" si="0"/>
        <v/>
      </c>
      <c r="AR9" s="28" t="str">
        <f t="shared" si="0"/>
        <v/>
      </c>
      <c r="AS9" s="28" t="str">
        <f t="shared" si="0"/>
        <v/>
      </c>
      <c r="AT9" s="28" t="str">
        <f t="shared" si="0"/>
        <v/>
      </c>
      <c r="AU9" s="28" t="str">
        <f t="shared" si="0"/>
        <v/>
      </c>
      <c r="AV9" s="28" t="str">
        <f t="shared" si="0"/>
        <v/>
      </c>
      <c r="AW9" s="21" t="str">
        <f t="shared" si="0"/>
        <v/>
      </c>
      <c r="AX9" s="28" t="str">
        <f t="shared" si="0"/>
        <v/>
      </c>
      <c r="AY9" s="28" t="str">
        <f t="shared" si="0"/>
        <v/>
      </c>
      <c r="AZ9" s="28" t="str">
        <f t="shared" si="0"/>
        <v/>
      </c>
      <c r="BA9" s="28" t="str">
        <f t="shared" si="0"/>
        <v/>
      </c>
      <c r="BB9" s="28" t="str">
        <f t="shared" si="0"/>
        <v/>
      </c>
      <c r="BC9" s="28" t="str">
        <f t="shared" si="0"/>
        <v/>
      </c>
      <c r="BD9" s="28" t="str">
        <f t="shared" si="0"/>
        <v/>
      </c>
      <c r="BE9" s="23" t="str">
        <f t="shared" si="0"/>
        <v/>
      </c>
      <c r="BF9" s="28" t="str">
        <f t="shared" si="0"/>
        <v/>
      </c>
      <c r="BG9" s="23" t="str">
        <f t="shared" si="0"/>
        <v/>
      </c>
      <c r="BH9" s="28" t="str">
        <f t="shared" si="0"/>
        <v/>
      </c>
      <c r="BI9" s="23" t="str">
        <f t="shared" si="0"/>
        <v/>
      </c>
      <c r="BJ9" s="28" t="str">
        <f t="shared" si="0"/>
        <v/>
      </c>
      <c r="BK9" s="23" t="str">
        <f t="shared" si="0"/>
        <v/>
      </c>
      <c r="BL9" s="28" t="str">
        <f t="shared" si="0"/>
        <v/>
      </c>
      <c r="BM9" s="23" t="str">
        <f t="shared" si="0"/>
        <v/>
      </c>
      <c r="BN9" s="28" t="str">
        <f t="shared" ref="BN9:BW9" si="1">IF(COUNTIF(BN11:BN13,"対象外")&gt;=1,"",BN7)</f>
        <v/>
      </c>
      <c r="BO9" s="23" t="str">
        <f t="shared" si="1"/>
        <v/>
      </c>
      <c r="BP9" s="28" t="str">
        <f t="shared" si="1"/>
        <v/>
      </c>
      <c r="BQ9" s="23" t="str">
        <f t="shared" si="1"/>
        <v/>
      </c>
      <c r="BR9" s="28" t="str">
        <f t="shared" si="1"/>
        <v/>
      </c>
      <c r="BS9" s="23" t="str">
        <f t="shared" si="1"/>
        <v/>
      </c>
      <c r="BT9" s="28" t="str">
        <f t="shared" si="1"/>
        <v/>
      </c>
      <c r="BU9" s="23" t="str">
        <f t="shared" si="1"/>
        <v/>
      </c>
      <c r="BV9" s="28" t="str">
        <f t="shared" si="1"/>
        <v/>
      </c>
      <c r="BW9" s="23" t="str">
        <f t="shared" si="1"/>
        <v/>
      </c>
      <c r="BX9" s="28" t="str">
        <f t="shared" si="0"/>
        <v/>
      </c>
      <c r="BY9" s="28" t="str">
        <f t="shared" ref="BY9:EJ9" si="2">IF(COUNTIF(BY11:BY13,"対象外")&gt;=1,"",BY7)</f>
        <v/>
      </c>
      <c r="BZ9" s="28" t="str">
        <f t="shared" si="2"/>
        <v/>
      </c>
      <c r="CA9" s="28" t="str">
        <f t="shared" si="2"/>
        <v/>
      </c>
      <c r="CB9" s="28" t="str">
        <f t="shared" si="2"/>
        <v/>
      </c>
      <c r="CC9" s="28" t="str">
        <f t="shared" si="2"/>
        <v/>
      </c>
      <c r="CD9" s="28" t="str">
        <f t="shared" si="2"/>
        <v/>
      </c>
      <c r="CE9" s="28" t="str">
        <f t="shared" si="2"/>
        <v/>
      </c>
      <c r="CF9" s="28" t="str">
        <f t="shared" si="2"/>
        <v/>
      </c>
      <c r="CG9" s="28" t="str">
        <f t="shared" si="2"/>
        <v/>
      </c>
      <c r="CH9" s="28" t="str">
        <f t="shared" si="2"/>
        <v/>
      </c>
      <c r="CI9" s="28" t="str">
        <f t="shared" si="2"/>
        <v/>
      </c>
      <c r="CJ9" s="28" t="str">
        <f t="shared" si="2"/>
        <v/>
      </c>
      <c r="CK9" s="28" t="str">
        <f t="shared" si="2"/>
        <v/>
      </c>
      <c r="CL9" s="21" t="str">
        <f t="shared" si="2"/>
        <v/>
      </c>
      <c r="CM9" s="21" t="str">
        <f t="shared" si="2"/>
        <v/>
      </c>
      <c r="CN9" s="28" t="str">
        <f t="shared" si="2"/>
        <v/>
      </c>
      <c r="CO9" s="21" t="str">
        <f t="shared" si="2"/>
        <v/>
      </c>
      <c r="CP9" s="28" t="str">
        <f t="shared" si="2"/>
        <v/>
      </c>
      <c r="CQ9" s="28" t="str">
        <f t="shared" si="2"/>
        <v/>
      </c>
      <c r="CR9" s="28" t="str">
        <f t="shared" si="2"/>
        <v/>
      </c>
      <c r="CS9" s="28" t="str">
        <f t="shared" si="2"/>
        <v/>
      </c>
      <c r="CT9" s="28" t="str">
        <f t="shared" si="2"/>
        <v/>
      </c>
      <c r="CU9" s="28" t="str">
        <f t="shared" si="2"/>
        <v/>
      </c>
      <c r="CV9" s="28" t="str">
        <f t="shared" si="2"/>
        <v/>
      </c>
      <c r="CW9" s="28" t="str">
        <f t="shared" si="2"/>
        <v/>
      </c>
      <c r="CX9" s="28" t="str">
        <f t="shared" si="2"/>
        <v/>
      </c>
      <c r="CY9" s="28" t="str">
        <f t="shared" si="2"/>
        <v/>
      </c>
      <c r="CZ9" s="28" t="str">
        <f t="shared" si="2"/>
        <v/>
      </c>
      <c r="DA9" s="28" t="str">
        <f t="shared" si="2"/>
        <v/>
      </c>
      <c r="DB9" s="21" t="str">
        <f t="shared" si="2"/>
        <v/>
      </c>
      <c r="DC9" s="23" t="str">
        <f t="shared" si="2"/>
        <v/>
      </c>
      <c r="DD9" s="23" t="str">
        <f t="shared" si="2"/>
        <v/>
      </c>
      <c r="DE9" s="23" t="str">
        <f t="shared" si="2"/>
        <v/>
      </c>
      <c r="DF9" s="23" t="str">
        <f t="shared" si="2"/>
        <v/>
      </c>
      <c r="DG9" s="23" t="str">
        <f t="shared" si="2"/>
        <v/>
      </c>
      <c r="DH9" s="23" t="str">
        <f t="shared" si="2"/>
        <v/>
      </c>
      <c r="DI9" s="23" t="str">
        <f t="shared" si="2"/>
        <v/>
      </c>
      <c r="DJ9" s="23" t="str">
        <f t="shared" si="2"/>
        <v/>
      </c>
      <c r="DK9" s="23" t="str">
        <f t="shared" si="2"/>
        <v/>
      </c>
      <c r="DL9" s="23" t="str">
        <f t="shared" si="2"/>
        <v/>
      </c>
      <c r="DM9" s="23" t="str">
        <f t="shared" si="2"/>
        <v/>
      </c>
      <c r="DN9" s="23" t="str">
        <f t="shared" si="2"/>
        <v/>
      </c>
      <c r="DO9" s="21" t="str">
        <f t="shared" si="2"/>
        <v/>
      </c>
      <c r="DP9" s="23" t="str">
        <f t="shared" si="2"/>
        <v/>
      </c>
      <c r="DQ9" s="23" t="str">
        <f t="shared" si="2"/>
        <v/>
      </c>
      <c r="DR9" s="23" t="str">
        <f t="shared" si="2"/>
        <v/>
      </c>
      <c r="DS9" s="23" t="str">
        <f t="shared" si="2"/>
        <v/>
      </c>
      <c r="DT9" s="23" t="str">
        <f t="shared" si="2"/>
        <v/>
      </c>
      <c r="DU9" s="23" t="str">
        <f t="shared" si="2"/>
        <v/>
      </c>
      <c r="DV9" s="23" t="str">
        <f t="shared" si="2"/>
        <v/>
      </c>
      <c r="DW9" s="23" t="str">
        <f t="shared" si="2"/>
        <v/>
      </c>
      <c r="DX9" s="23" t="str">
        <f t="shared" si="2"/>
        <v/>
      </c>
      <c r="DY9" s="23" t="str">
        <f t="shared" si="2"/>
        <v/>
      </c>
      <c r="DZ9" s="23" t="str">
        <f t="shared" si="2"/>
        <v/>
      </c>
      <c r="EA9" s="23" t="str">
        <f t="shared" si="2"/>
        <v/>
      </c>
      <c r="EB9" s="23" t="str">
        <f t="shared" si="2"/>
        <v/>
      </c>
      <c r="EC9" s="23" t="str">
        <f t="shared" si="2"/>
        <v/>
      </c>
      <c r="ED9" s="23" t="str">
        <f t="shared" si="2"/>
        <v/>
      </c>
      <c r="EE9" s="23" t="str">
        <f t="shared" si="2"/>
        <v/>
      </c>
      <c r="EF9" s="23" t="str">
        <f t="shared" si="2"/>
        <v/>
      </c>
      <c r="EG9" s="23" t="str">
        <f t="shared" si="2"/>
        <v/>
      </c>
      <c r="EH9" s="23" t="str">
        <f t="shared" si="2"/>
        <v/>
      </c>
      <c r="EI9" s="23" t="str">
        <f t="shared" si="2"/>
        <v/>
      </c>
      <c r="EJ9" s="23" t="str">
        <f t="shared" si="2"/>
        <v/>
      </c>
      <c r="EK9" s="23" t="str">
        <f t="shared" ref="EK9:GV9" si="3">IF(COUNTIF(EK11:EK13,"対象外")&gt;=1,"",EK7)</f>
        <v/>
      </c>
      <c r="EL9" s="23" t="str">
        <f t="shared" si="3"/>
        <v/>
      </c>
      <c r="EM9" s="23" t="str">
        <f t="shared" si="3"/>
        <v/>
      </c>
      <c r="EN9" s="23" t="str">
        <f t="shared" si="3"/>
        <v/>
      </c>
      <c r="EO9" s="23" t="str">
        <f t="shared" si="3"/>
        <v/>
      </c>
      <c r="EP9" s="23" t="str">
        <f t="shared" si="3"/>
        <v/>
      </c>
      <c r="EQ9" s="23" t="str">
        <f t="shared" si="3"/>
        <v/>
      </c>
      <c r="ER9" s="23" t="str">
        <f t="shared" si="3"/>
        <v/>
      </c>
      <c r="ES9" s="23" t="str">
        <f t="shared" si="3"/>
        <v/>
      </c>
      <c r="ET9" s="23" t="str">
        <f t="shared" si="3"/>
        <v/>
      </c>
      <c r="EU9" s="23" t="str">
        <f t="shared" si="3"/>
        <v/>
      </c>
      <c r="EV9" s="23" t="str">
        <f t="shared" si="3"/>
        <v/>
      </c>
      <c r="EW9" s="23" t="str">
        <f t="shared" si="3"/>
        <v/>
      </c>
      <c r="EX9" s="23" t="str">
        <f t="shared" si="3"/>
        <v/>
      </c>
      <c r="EY9" s="23" t="str">
        <f t="shared" si="3"/>
        <v/>
      </c>
      <c r="EZ9" s="23" t="str">
        <f t="shared" si="3"/>
        <v/>
      </c>
      <c r="FA9" s="23" t="str">
        <f t="shared" si="3"/>
        <v/>
      </c>
      <c r="FB9" s="23" t="str">
        <f t="shared" si="3"/>
        <v/>
      </c>
      <c r="FC9" s="23" t="str">
        <f t="shared" si="3"/>
        <v/>
      </c>
      <c r="FD9" s="23" t="str">
        <f t="shared" si="3"/>
        <v/>
      </c>
      <c r="FE9" s="23" t="str">
        <f t="shared" si="3"/>
        <v/>
      </c>
      <c r="FF9" s="23" t="str">
        <f t="shared" si="3"/>
        <v/>
      </c>
      <c r="FG9" s="23" t="str">
        <f t="shared" si="3"/>
        <v/>
      </c>
      <c r="FH9" s="23" t="str">
        <f t="shared" si="3"/>
        <v/>
      </c>
      <c r="FI9" s="23" t="str">
        <f t="shared" si="3"/>
        <v/>
      </c>
      <c r="FJ9" s="23" t="str">
        <f t="shared" si="3"/>
        <v/>
      </c>
      <c r="FK9" s="23" t="str">
        <f t="shared" si="3"/>
        <v/>
      </c>
      <c r="FL9" s="23" t="str">
        <f t="shared" si="3"/>
        <v/>
      </c>
      <c r="FM9" s="23" t="str">
        <f t="shared" si="3"/>
        <v/>
      </c>
      <c r="FN9" s="23" t="str">
        <f t="shared" si="3"/>
        <v/>
      </c>
      <c r="FO9" s="23" t="str">
        <f t="shared" si="3"/>
        <v/>
      </c>
      <c r="FP9" s="23" t="str">
        <f t="shared" si="3"/>
        <v/>
      </c>
      <c r="FQ9" s="23" t="str">
        <f t="shared" si="3"/>
        <v/>
      </c>
      <c r="FR9" s="23" t="str">
        <f t="shared" si="3"/>
        <v/>
      </c>
      <c r="FS9" s="23" t="str">
        <f t="shared" si="3"/>
        <v/>
      </c>
      <c r="FT9" s="23" t="str">
        <f t="shared" si="3"/>
        <v/>
      </c>
      <c r="FU9" s="23" t="str">
        <f t="shared" si="3"/>
        <v/>
      </c>
      <c r="FV9" s="23" t="str">
        <f t="shared" si="3"/>
        <v/>
      </c>
      <c r="FW9" s="23" t="str">
        <f t="shared" si="3"/>
        <v/>
      </c>
      <c r="FX9" s="23" t="str">
        <f t="shared" si="3"/>
        <v/>
      </c>
      <c r="FY9" s="23" t="str">
        <f t="shared" si="3"/>
        <v/>
      </c>
      <c r="FZ9" s="23" t="str">
        <f t="shared" si="3"/>
        <v/>
      </c>
      <c r="GA9" s="23" t="str">
        <f t="shared" si="3"/>
        <v/>
      </c>
      <c r="GB9" s="23" t="str">
        <f t="shared" si="3"/>
        <v/>
      </c>
      <c r="GC9" s="23" t="str">
        <f t="shared" si="3"/>
        <v/>
      </c>
      <c r="GD9" s="23" t="str">
        <f t="shared" si="3"/>
        <v/>
      </c>
      <c r="GE9" s="23" t="str">
        <f t="shared" si="3"/>
        <v/>
      </c>
      <c r="GF9" s="23" t="str">
        <f t="shared" si="3"/>
        <v/>
      </c>
      <c r="GG9" s="23" t="str">
        <f t="shared" si="3"/>
        <v/>
      </c>
      <c r="GH9" s="23" t="str">
        <f t="shared" si="3"/>
        <v/>
      </c>
      <c r="GI9" s="23" t="str">
        <f t="shared" si="3"/>
        <v/>
      </c>
      <c r="GJ9" s="23" t="str">
        <f t="shared" si="3"/>
        <v/>
      </c>
      <c r="GK9" s="23" t="str">
        <f t="shared" si="3"/>
        <v/>
      </c>
      <c r="GL9" s="23" t="str">
        <f t="shared" si="3"/>
        <v/>
      </c>
      <c r="GM9" s="23" t="str">
        <f t="shared" si="3"/>
        <v/>
      </c>
      <c r="GN9" s="23" t="str">
        <f t="shared" si="3"/>
        <v/>
      </c>
      <c r="GO9" s="23" t="str">
        <f t="shared" si="3"/>
        <v/>
      </c>
      <c r="GP9" s="23" t="str">
        <f t="shared" si="3"/>
        <v/>
      </c>
      <c r="GQ9" s="23" t="str">
        <f t="shared" si="3"/>
        <v/>
      </c>
      <c r="GR9" s="21" t="str">
        <f t="shared" si="3"/>
        <v/>
      </c>
      <c r="GS9" s="21" t="str">
        <f t="shared" si="3"/>
        <v/>
      </c>
      <c r="GT9" s="21" t="str">
        <f t="shared" si="3"/>
        <v/>
      </c>
      <c r="GU9" s="21" t="str">
        <f t="shared" si="3"/>
        <v/>
      </c>
      <c r="GV9" s="21" t="str">
        <f t="shared" si="3"/>
        <v/>
      </c>
      <c r="GW9" s="21" t="str">
        <f t="shared" ref="GW9:JH9" si="4">IF(COUNTIF(GW11:GW13,"対象外")&gt;=1,"",GW7)</f>
        <v/>
      </c>
      <c r="GX9" s="23" t="str">
        <f t="shared" si="4"/>
        <v/>
      </c>
      <c r="GY9" s="23" t="str">
        <f t="shared" si="4"/>
        <v/>
      </c>
      <c r="GZ9" s="23" t="str">
        <f t="shared" si="4"/>
        <v/>
      </c>
      <c r="HA9" s="23" t="str">
        <f t="shared" si="4"/>
        <v/>
      </c>
      <c r="HB9" s="23" t="str">
        <f t="shared" si="4"/>
        <v/>
      </c>
      <c r="HC9" s="23" t="str">
        <f t="shared" si="4"/>
        <v/>
      </c>
      <c r="HD9" s="23" t="str">
        <f t="shared" si="4"/>
        <v/>
      </c>
      <c r="HE9" s="23" t="str">
        <f t="shared" si="4"/>
        <v/>
      </c>
      <c r="HF9" s="23" t="str">
        <f t="shared" si="4"/>
        <v/>
      </c>
      <c r="HG9" s="23" t="str">
        <f t="shared" si="4"/>
        <v/>
      </c>
      <c r="HH9" s="23" t="str">
        <f t="shared" si="4"/>
        <v/>
      </c>
      <c r="HI9" s="23" t="str">
        <f t="shared" si="4"/>
        <v/>
      </c>
      <c r="HJ9" s="23" t="str">
        <f t="shared" si="4"/>
        <v/>
      </c>
      <c r="HK9" s="23" t="str">
        <f t="shared" si="4"/>
        <v/>
      </c>
      <c r="HL9" s="23" t="str">
        <f t="shared" si="4"/>
        <v/>
      </c>
      <c r="HM9" s="23" t="str">
        <f t="shared" si="4"/>
        <v/>
      </c>
      <c r="HN9" s="23" t="str">
        <f t="shared" si="4"/>
        <v/>
      </c>
      <c r="HO9" s="23" t="str">
        <f t="shared" si="4"/>
        <v/>
      </c>
      <c r="HP9" s="23" t="str">
        <f t="shared" si="4"/>
        <v/>
      </c>
      <c r="HQ9" s="23" t="str">
        <f t="shared" si="4"/>
        <v/>
      </c>
      <c r="HR9" s="23" t="str">
        <f t="shared" si="4"/>
        <v/>
      </c>
      <c r="HS9" s="23" t="str">
        <f t="shared" si="4"/>
        <v/>
      </c>
      <c r="HT9" s="23" t="str">
        <f t="shared" si="4"/>
        <v/>
      </c>
      <c r="HU9" s="23" t="str">
        <f t="shared" si="4"/>
        <v/>
      </c>
      <c r="HV9" s="23" t="str">
        <f t="shared" si="4"/>
        <v/>
      </c>
      <c r="HW9" s="23" t="str">
        <f t="shared" si="4"/>
        <v/>
      </c>
      <c r="HX9" s="23" t="str">
        <f t="shared" si="4"/>
        <v/>
      </c>
      <c r="HY9" s="23" t="str">
        <f t="shared" si="4"/>
        <v/>
      </c>
      <c r="HZ9" s="23" t="str">
        <f t="shared" si="4"/>
        <v/>
      </c>
      <c r="IA9" s="23" t="str">
        <f t="shared" si="4"/>
        <v/>
      </c>
      <c r="IB9" s="23" t="str">
        <f t="shared" si="4"/>
        <v/>
      </c>
      <c r="IC9" s="23" t="str">
        <f t="shared" si="4"/>
        <v/>
      </c>
      <c r="ID9" s="23" t="str">
        <f t="shared" si="4"/>
        <v/>
      </c>
      <c r="IE9" s="23" t="str">
        <f t="shared" si="4"/>
        <v/>
      </c>
      <c r="IF9" s="23" t="str">
        <f t="shared" si="4"/>
        <v/>
      </c>
      <c r="IG9" s="23" t="str">
        <f t="shared" si="4"/>
        <v/>
      </c>
      <c r="IH9" s="23" t="str">
        <f t="shared" si="4"/>
        <v/>
      </c>
      <c r="II9" s="23" t="str">
        <f t="shared" si="4"/>
        <v/>
      </c>
      <c r="IJ9" s="23" t="str">
        <f t="shared" si="4"/>
        <v/>
      </c>
      <c r="IK9" s="23" t="str">
        <f t="shared" si="4"/>
        <v/>
      </c>
      <c r="IL9" s="23" t="str">
        <f t="shared" si="4"/>
        <v/>
      </c>
      <c r="IM9" s="23" t="str">
        <f t="shared" si="4"/>
        <v/>
      </c>
      <c r="IN9" s="23" t="str">
        <f t="shared" si="4"/>
        <v/>
      </c>
      <c r="IO9" s="28" t="str">
        <f t="shared" si="4"/>
        <v/>
      </c>
      <c r="IP9" s="21" t="str">
        <f t="shared" si="4"/>
        <v/>
      </c>
      <c r="IQ9" s="23" t="str">
        <f t="shared" si="4"/>
        <v/>
      </c>
      <c r="IR9" s="23" t="str">
        <f t="shared" si="4"/>
        <v/>
      </c>
      <c r="IS9" s="23" t="str">
        <f t="shared" si="4"/>
        <v/>
      </c>
      <c r="IT9" s="23" t="str">
        <f t="shared" si="4"/>
        <v/>
      </c>
      <c r="IU9" s="28" t="str">
        <f t="shared" si="4"/>
        <v/>
      </c>
      <c r="IV9" s="21" t="str">
        <f t="shared" si="4"/>
        <v/>
      </c>
      <c r="IW9" s="23" t="str">
        <f t="shared" si="4"/>
        <v/>
      </c>
      <c r="IX9" s="23" t="str">
        <f t="shared" si="4"/>
        <v/>
      </c>
      <c r="IY9" s="23" t="str">
        <f t="shared" si="4"/>
        <v/>
      </c>
      <c r="IZ9" s="23" t="str">
        <f t="shared" si="4"/>
        <v/>
      </c>
      <c r="JA9" s="28" t="str">
        <f t="shared" si="4"/>
        <v/>
      </c>
      <c r="JB9" s="21" t="str">
        <f t="shared" si="4"/>
        <v/>
      </c>
      <c r="JC9" s="23" t="str">
        <f t="shared" si="4"/>
        <v/>
      </c>
      <c r="JD9" s="23" t="str">
        <f t="shared" si="4"/>
        <v/>
      </c>
      <c r="JE9" s="23" t="str">
        <f t="shared" si="4"/>
        <v/>
      </c>
      <c r="JF9" s="23" t="str">
        <f t="shared" si="4"/>
        <v/>
      </c>
      <c r="JG9" s="28" t="str">
        <f>IF(COUNTIF(JG11:JG13,"対象外")&gt;=1,"",JG7)</f>
        <v/>
      </c>
      <c r="JH9" s="21" t="str">
        <f t="shared" si="4"/>
        <v/>
      </c>
      <c r="JI9" s="23" t="str">
        <f t="shared" ref="JI9:LT9" si="5">IF(COUNTIF(JI11:JI13,"対象外")&gt;=1,"",JI7)</f>
        <v/>
      </c>
      <c r="JJ9" s="23" t="str">
        <f t="shared" si="5"/>
        <v/>
      </c>
      <c r="JK9" s="23" t="str">
        <f t="shared" si="5"/>
        <v/>
      </c>
      <c r="JL9" s="23" t="str">
        <f t="shared" si="5"/>
        <v/>
      </c>
      <c r="JM9" s="28" t="str">
        <f t="shared" si="5"/>
        <v/>
      </c>
      <c r="JN9" s="21" t="str">
        <f t="shared" si="5"/>
        <v/>
      </c>
      <c r="JO9" s="28" t="str">
        <f t="shared" si="5"/>
        <v/>
      </c>
      <c r="JP9" s="23" t="str">
        <f t="shared" si="5"/>
        <v/>
      </c>
      <c r="JQ9" s="23" t="str">
        <f t="shared" si="5"/>
        <v/>
      </c>
      <c r="JR9" s="23" t="str">
        <f t="shared" si="5"/>
        <v/>
      </c>
      <c r="JS9" s="23" t="str">
        <f t="shared" si="5"/>
        <v/>
      </c>
      <c r="JT9" s="23" t="str">
        <f t="shared" si="5"/>
        <v/>
      </c>
      <c r="JU9" s="23" t="str">
        <f t="shared" si="5"/>
        <v/>
      </c>
      <c r="JV9" s="23" t="str">
        <f t="shared" si="5"/>
        <v/>
      </c>
      <c r="JW9" s="23" t="str">
        <f t="shared" si="5"/>
        <v/>
      </c>
      <c r="JX9" s="23" t="str">
        <f t="shared" si="5"/>
        <v/>
      </c>
      <c r="JY9" s="23" t="str">
        <f t="shared" si="5"/>
        <v/>
      </c>
      <c r="JZ9" s="23" t="str">
        <f t="shared" si="5"/>
        <v/>
      </c>
      <c r="KA9" s="23" t="str">
        <f t="shared" si="5"/>
        <v/>
      </c>
      <c r="KB9" s="23" t="str">
        <f t="shared" si="5"/>
        <v/>
      </c>
      <c r="KC9" s="23" t="str">
        <f t="shared" si="5"/>
        <v/>
      </c>
      <c r="KD9" s="23" t="str">
        <f t="shared" si="5"/>
        <v/>
      </c>
      <c r="KE9" s="23" t="str">
        <f t="shared" si="5"/>
        <v/>
      </c>
      <c r="KF9" s="23" t="str">
        <f t="shared" si="5"/>
        <v/>
      </c>
      <c r="KG9" s="23" t="str">
        <f t="shared" si="5"/>
        <v/>
      </c>
      <c r="KH9" s="23" t="str">
        <f t="shared" si="5"/>
        <v/>
      </c>
      <c r="KI9" s="23" t="str">
        <f t="shared" si="5"/>
        <v/>
      </c>
      <c r="KJ9" s="28" t="str">
        <f t="shared" si="5"/>
        <v/>
      </c>
      <c r="KK9" s="28" t="str">
        <f t="shared" si="5"/>
        <v/>
      </c>
      <c r="KL9" s="28" t="str">
        <f t="shared" si="5"/>
        <v/>
      </c>
      <c r="KM9" s="28" t="str">
        <f t="shared" si="5"/>
        <v/>
      </c>
      <c r="KN9" s="21" t="str">
        <f t="shared" si="5"/>
        <v/>
      </c>
      <c r="KO9" s="28" t="str">
        <f t="shared" si="5"/>
        <v/>
      </c>
      <c r="KP9" s="28" t="str">
        <f t="shared" si="5"/>
        <v/>
      </c>
      <c r="KQ9" s="28" t="str">
        <f>IF(COUNTIF(T11:T13,"対象外")&gt;=1,"",T7)</f>
        <v/>
      </c>
      <c r="KR9" s="21" t="str">
        <f t="shared" si="5"/>
        <v/>
      </c>
      <c r="KS9" s="28" t="str">
        <f t="shared" si="5"/>
        <v/>
      </c>
      <c r="KT9" s="28" t="str">
        <f t="shared" si="5"/>
        <v/>
      </c>
      <c r="KU9" s="28" t="str">
        <f t="shared" si="5"/>
        <v/>
      </c>
      <c r="KV9" s="28" t="str">
        <f t="shared" si="5"/>
        <v/>
      </c>
      <c r="KW9" s="28" t="str">
        <f t="shared" si="5"/>
        <v/>
      </c>
      <c r="KX9" s="28" t="str">
        <f t="shared" si="5"/>
        <v/>
      </c>
      <c r="KY9" s="28" t="str">
        <f t="shared" si="5"/>
        <v/>
      </c>
      <c r="KZ9" s="28" t="str">
        <f t="shared" si="5"/>
        <v/>
      </c>
      <c r="LA9" s="28" t="str">
        <f t="shared" si="5"/>
        <v/>
      </c>
      <c r="LB9" s="21" t="str">
        <f t="shared" si="5"/>
        <v/>
      </c>
      <c r="LC9" s="23" t="str">
        <f t="shared" si="5"/>
        <v/>
      </c>
      <c r="LD9" s="28" t="str">
        <f t="shared" si="5"/>
        <v/>
      </c>
      <c r="LE9" s="28" t="str">
        <f t="shared" si="5"/>
        <v/>
      </c>
      <c r="LF9" s="28" t="str">
        <f t="shared" si="5"/>
        <v/>
      </c>
      <c r="LG9" s="21" t="str">
        <f t="shared" si="5"/>
        <v/>
      </c>
      <c r="LH9" s="28" t="str">
        <f t="shared" si="5"/>
        <v/>
      </c>
      <c r="LI9" s="23" t="str">
        <f t="shared" si="5"/>
        <v/>
      </c>
      <c r="LJ9" s="23" t="str">
        <f t="shared" si="5"/>
        <v/>
      </c>
      <c r="LK9" s="28" t="str">
        <f t="shared" si="5"/>
        <v/>
      </c>
      <c r="LL9" s="28" t="str">
        <f t="shared" si="5"/>
        <v/>
      </c>
      <c r="LM9" s="28" t="str">
        <f t="shared" si="5"/>
        <v/>
      </c>
      <c r="LN9" s="28" t="str">
        <f t="shared" si="5"/>
        <v/>
      </c>
      <c r="LO9" s="28" t="str">
        <f t="shared" si="5"/>
        <v/>
      </c>
      <c r="LP9" s="28" t="str">
        <f t="shared" si="5"/>
        <v/>
      </c>
      <c r="LQ9" s="28" t="str">
        <f t="shared" si="5"/>
        <v/>
      </c>
      <c r="LR9" s="28" t="str">
        <f t="shared" si="5"/>
        <v/>
      </c>
      <c r="LS9" s="28" t="str">
        <f t="shared" si="5"/>
        <v/>
      </c>
      <c r="LT9" s="28" t="str">
        <f t="shared" si="5"/>
        <v/>
      </c>
      <c r="LU9" s="21" t="str">
        <f t="shared" ref="LU9:OF9" si="6">IF(COUNTIF(LU11:LU13,"対象外")&gt;=1,"",LU7)</f>
        <v/>
      </c>
      <c r="LV9" s="28" t="str">
        <f t="shared" si="6"/>
        <v/>
      </c>
      <c r="LW9" s="28" t="str">
        <f t="shared" si="6"/>
        <v/>
      </c>
      <c r="LX9" s="28" t="str">
        <f t="shared" si="6"/>
        <v/>
      </c>
      <c r="LY9" s="28" t="str">
        <f t="shared" si="6"/>
        <v/>
      </c>
      <c r="LZ9" s="28" t="str">
        <f t="shared" si="6"/>
        <v/>
      </c>
      <c r="MA9" s="28" t="str">
        <f t="shared" si="6"/>
        <v/>
      </c>
      <c r="MB9" s="28" t="str">
        <f t="shared" si="6"/>
        <v/>
      </c>
      <c r="MC9" s="28" t="str">
        <f t="shared" si="6"/>
        <v/>
      </c>
      <c r="MD9" s="28" t="str">
        <f t="shared" si="6"/>
        <v/>
      </c>
      <c r="ME9" s="28" t="str">
        <f t="shared" si="6"/>
        <v/>
      </c>
      <c r="MF9" s="21" t="str">
        <f t="shared" si="6"/>
        <v/>
      </c>
      <c r="MG9" s="28" t="str">
        <f t="shared" si="6"/>
        <v/>
      </c>
      <c r="MH9" s="28" t="str">
        <f t="shared" si="6"/>
        <v/>
      </c>
      <c r="MI9" s="28" t="str">
        <f t="shared" si="6"/>
        <v/>
      </c>
      <c r="MJ9" s="28" t="str">
        <f t="shared" si="6"/>
        <v/>
      </c>
      <c r="MK9" s="28" t="str">
        <f t="shared" si="6"/>
        <v/>
      </c>
      <c r="ML9" s="28" t="str">
        <f t="shared" si="6"/>
        <v/>
      </c>
      <c r="MM9" s="28" t="str">
        <f t="shared" si="6"/>
        <v/>
      </c>
      <c r="MN9" s="28" t="str">
        <f t="shared" si="6"/>
        <v/>
      </c>
      <c r="MO9" s="28" t="str">
        <f t="shared" si="6"/>
        <v/>
      </c>
      <c r="MP9" s="28" t="str">
        <f t="shared" si="6"/>
        <v/>
      </c>
      <c r="MQ9" s="28" t="str">
        <f t="shared" si="6"/>
        <v/>
      </c>
      <c r="MR9" s="21" t="str">
        <f t="shared" si="6"/>
        <v/>
      </c>
      <c r="MS9" s="28" t="str">
        <f t="shared" si="6"/>
        <v/>
      </c>
      <c r="MT9" s="23" t="str">
        <f t="shared" si="6"/>
        <v/>
      </c>
      <c r="MU9" s="23" t="str">
        <f t="shared" si="6"/>
        <v/>
      </c>
      <c r="MV9" s="28" t="str">
        <f t="shared" si="6"/>
        <v/>
      </c>
      <c r="MW9" s="28" t="str">
        <f t="shared" si="6"/>
        <v/>
      </c>
      <c r="MX9" s="28" t="str">
        <f t="shared" si="6"/>
        <v/>
      </c>
      <c r="MY9" s="28" t="str">
        <f t="shared" si="6"/>
        <v/>
      </c>
      <c r="MZ9" s="21" t="str">
        <f t="shared" si="6"/>
        <v/>
      </c>
      <c r="NA9" s="28" t="str">
        <f t="shared" si="6"/>
        <v/>
      </c>
      <c r="NB9" s="28" t="str">
        <f t="shared" si="6"/>
        <v/>
      </c>
      <c r="NC9" s="28" t="str">
        <f t="shared" si="6"/>
        <v/>
      </c>
      <c r="ND9" s="28" t="str">
        <f t="shared" si="6"/>
        <v/>
      </c>
      <c r="NE9" s="28" t="str">
        <f t="shared" si="6"/>
        <v/>
      </c>
      <c r="NF9" s="28" t="str">
        <f t="shared" si="6"/>
        <v/>
      </c>
      <c r="NG9" s="28" t="str">
        <f t="shared" si="6"/>
        <v/>
      </c>
      <c r="NH9" s="28" t="str">
        <f t="shared" si="6"/>
        <v/>
      </c>
      <c r="NI9" s="28" t="str">
        <f t="shared" si="6"/>
        <v/>
      </c>
      <c r="NJ9" s="21" t="str">
        <f t="shared" si="6"/>
        <v/>
      </c>
      <c r="NK9" s="28" t="str">
        <f t="shared" si="6"/>
        <v/>
      </c>
      <c r="NL9" s="28" t="str">
        <f t="shared" si="6"/>
        <v/>
      </c>
      <c r="NM9" s="28" t="str">
        <f t="shared" si="6"/>
        <v/>
      </c>
      <c r="NN9" s="28" t="str">
        <f t="shared" si="6"/>
        <v/>
      </c>
      <c r="NO9" s="28" t="str">
        <f t="shared" si="6"/>
        <v/>
      </c>
      <c r="NP9" s="28" t="str">
        <f t="shared" si="6"/>
        <v/>
      </c>
      <c r="NQ9" s="28" t="str">
        <f t="shared" si="6"/>
        <v/>
      </c>
      <c r="NR9" s="28" t="str">
        <f t="shared" si="6"/>
        <v/>
      </c>
      <c r="NS9" s="28" t="str">
        <f t="shared" si="6"/>
        <v/>
      </c>
      <c r="NT9" s="28" t="str">
        <f t="shared" si="6"/>
        <v/>
      </c>
      <c r="NU9" s="28" t="str">
        <f t="shared" si="6"/>
        <v/>
      </c>
      <c r="NV9" s="21" t="str">
        <f t="shared" si="6"/>
        <v/>
      </c>
      <c r="NW9" s="28" t="str">
        <f t="shared" si="6"/>
        <v/>
      </c>
      <c r="NX9" s="28" t="str">
        <f t="shared" si="6"/>
        <v/>
      </c>
      <c r="NY9" s="28" t="str">
        <f t="shared" si="6"/>
        <v/>
      </c>
      <c r="NZ9" s="28" t="str">
        <f t="shared" si="6"/>
        <v/>
      </c>
      <c r="OA9" s="28" t="str">
        <f t="shared" si="6"/>
        <v/>
      </c>
      <c r="OB9" s="21" t="str">
        <f t="shared" si="6"/>
        <v/>
      </c>
      <c r="OC9" s="28" t="str">
        <f t="shared" si="6"/>
        <v/>
      </c>
      <c r="OD9" s="21" t="str">
        <f t="shared" si="6"/>
        <v/>
      </c>
      <c r="OE9" s="28" t="str">
        <f t="shared" si="6"/>
        <v/>
      </c>
      <c r="OF9" s="28" t="str">
        <f t="shared" si="6"/>
        <v/>
      </c>
      <c r="OG9" s="28" t="str">
        <f t="shared" ref="OG9:OY9" si="7">IF(COUNTIF(OG11:OG13,"対象外")&gt;=1,"",OG7)</f>
        <v/>
      </c>
      <c r="OH9" s="28" t="str">
        <f t="shared" si="7"/>
        <v/>
      </c>
      <c r="OI9" s="28" t="str">
        <f t="shared" si="7"/>
        <v/>
      </c>
      <c r="OJ9" s="28" t="str">
        <f t="shared" si="7"/>
        <v/>
      </c>
      <c r="OK9" s="28" t="str">
        <f t="shared" si="7"/>
        <v/>
      </c>
      <c r="OL9" s="28" t="str">
        <f t="shared" si="7"/>
        <v/>
      </c>
      <c r="OM9" s="28" t="str">
        <f t="shared" si="7"/>
        <v/>
      </c>
      <c r="ON9" s="28" t="str">
        <f t="shared" si="7"/>
        <v/>
      </c>
      <c r="OO9" s="21" t="str">
        <f t="shared" si="7"/>
        <v/>
      </c>
      <c r="OP9" s="28" t="str">
        <f t="shared" si="7"/>
        <v/>
      </c>
      <c r="OQ9" s="21" t="str">
        <f t="shared" si="7"/>
        <v/>
      </c>
      <c r="OR9" s="28" t="str">
        <f t="shared" si="7"/>
        <v/>
      </c>
      <c r="OS9" s="28" t="str">
        <f t="shared" si="7"/>
        <v/>
      </c>
      <c r="OT9" s="28" t="str">
        <f t="shared" si="7"/>
        <v/>
      </c>
      <c r="OU9" s="28" t="str">
        <f t="shared" si="7"/>
        <v/>
      </c>
      <c r="OV9" s="28" t="str">
        <f t="shared" si="7"/>
        <v/>
      </c>
      <c r="OW9" s="28" t="str">
        <f t="shared" si="7"/>
        <v/>
      </c>
      <c r="OX9" s="28" t="str">
        <f t="shared" si="7"/>
        <v/>
      </c>
      <c r="OY9" s="28" t="str">
        <f t="shared" si="7"/>
        <v/>
      </c>
      <c r="OZ9" s="24" t="str">
        <f>IF(COUNTIF(OZ11:OZ13,"対象外")&gt;=1,"",OZ7)</f>
        <v>貴会社名を記入してください/部署名を記入してください/担当者名を記入してください/メールアドレスを記入してください/電話番号を記入してください/事業者の属性いずれかひとつ選択してください/</v>
      </c>
      <c r="PA9" s="24" t="str">
        <f t="shared" ref="PA9:RL9" si="8">IF(COUNTIF(PA11:PA13,"対象外")&gt;=1,"",PA7)</f>
        <v/>
      </c>
      <c r="PB9" s="24" t="str">
        <f t="shared" si="8"/>
        <v>いずれか一つを選択してください/</v>
      </c>
      <c r="PC9" s="24" t="str">
        <f t="shared" si="8"/>
        <v/>
      </c>
      <c r="PD9" s="24" t="str">
        <f t="shared" si="8"/>
        <v>総発電容量を入力してください/総導入枚数を入力してください/</v>
      </c>
      <c r="PE9" s="24" t="str">
        <f t="shared" si="8"/>
        <v/>
      </c>
      <c r="PF9" s="24" t="str">
        <f t="shared" si="8"/>
        <v>事業場の都道府県を入力してください/事業場の設備IDを入力してください/設備容量を入力してください/導入枚数を入力してください/FIT制度に基づく認定を受けた設備容量を入力してください/いずれか一つを選択してください/即排出割合を入力してください/設置時期は「年」と「月」の両方を入力してください/</v>
      </c>
      <c r="PG9" s="24" t="str">
        <f t="shared" si="8"/>
        <v/>
      </c>
      <c r="PH9" s="24" t="str">
        <f t="shared" si="8"/>
        <v/>
      </c>
      <c r="PI9" s="24" t="str">
        <f t="shared" si="8"/>
        <v/>
      </c>
      <c r="PJ9" s="24" t="str">
        <f t="shared" si="8"/>
        <v/>
      </c>
      <c r="PK9" s="24" t="str">
        <f t="shared" si="8"/>
        <v/>
      </c>
      <c r="PL9" s="24" t="str">
        <f t="shared" si="8"/>
        <v>一番目に多い事業場について、解体・撤去するとした場合に結ぶことを想定している契約についてご記入ください/</v>
      </c>
      <c r="PM9" s="24" t="str">
        <f t="shared" si="8"/>
        <v/>
      </c>
      <c r="PN9" s="24" t="str">
        <f t="shared" si="8"/>
        <v>いずれか一つ以上選択してください/</v>
      </c>
      <c r="PO9" s="24" t="str">
        <f t="shared" si="8"/>
        <v/>
      </c>
      <c r="PP9" s="24" t="str">
        <f t="shared" si="8"/>
        <v>いずれか一つ以上選択してください/</v>
      </c>
      <c r="PQ9" s="24" t="str">
        <f t="shared" si="8"/>
        <v/>
      </c>
      <c r="PR9" s="24" t="str">
        <f t="shared" si="8"/>
        <v/>
      </c>
      <c r="PS9" s="24" t="str">
        <f t="shared" si="8"/>
        <v/>
      </c>
      <c r="PT9" s="24" t="str">
        <f t="shared" si="8"/>
        <v/>
      </c>
      <c r="PU9" s="24" t="str">
        <f t="shared" si="8"/>
        <v/>
      </c>
      <c r="PV9" s="24" t="str">
        <f t="shared" si="8"/>
        <v>いずれか一つ以上選択してください/</v>
      </c>
      <c r="PW9" s="24" t="str">
        <f t="shared" si="8"/>
        <v/>
      </c>
      <c r="PX9" s="24" t="str">
        <f t="shared" si="8"/>
        <v/>
      </c>
      <c r="PY9" s="24" t="str">
        <f t="shared" si="8"/>
        <v/>
      </c>
      <c r="PZ9" s="24" t="str">
        <f t="shared" si="8"/>
        <v/>
      </c>
      <c r="QA9" s="24" t="str">
        <f t="shared" si="8"/>
        <v/>
      </c>
      <c r="QB9" s="24" t="str">
        <f t="shared" si="8"/>
        <v/>
      </c>
      <c r="QC9" s="24" t="str">
        <f t="shared" si="8"/>
        <v/>
      </c>
      <c r="QD9" s="24" t="str">
        <f t="shared" si="8"/>
        <v/>
      </c>
      <c r="QE9" s="24" t="str">
        <f t="shared" si="8"/>
        <v/>
      </c>
      <c r="QF9" s="24" t="str">
        <f t="shared" si="8"/>
        <v/>
      </c>
      <c r="QG9" s="24" t="str">
        <f t="shared" si="8"/>
        <v/>
      </c>
      <c r="QH9" s="24" t="str">
        <f t="shared" si="8"/>
        <v/>
      </c>
      <c r="QI9" s="24" t="str">
        <f t="shared" si="8"/>
        <v/>
      </c>
      <c r="QJ9" s="24" t="str">
        <f t="shared" si="8"/>
        <v/>
      </c>
      <c r="QK9" s="24" t="str">
        <f t="shared" si="8"/>
        <v/>
      </c>
      <c r="QL9" s="24" t="str">
        <f t="shared" si="8"/>
        <v/>
      </c>
      <c r="QM9" s="24" t="str">
        <f t="shared" si="8"/>
        <v/>
      </c>
      <c r="QN9" s="24" t="str">
        <f t="shared" si="8"/>
        <v/>
      </c>
      <c r="QO9" s="24" t="str">
        <f t="shared" si="8"/>
        <v/>
      </c>
      <c r="QP9" s="24" t="str">
        <f t="shared" si="8"/>
        <v/>
      </c>
      <c r="QQ9" s="24" t="str">
        <f t="shared" si="8"/>
        <v/>
      </c>
      <c r="QR9" s="24" t="str">
        <f t="shared" si="8"/>
        <v/>
      </c>
      <c r="QS9" s="24" t="str">
        <f t="shared" si="8"/>
        <v/>
      </c>
      <c r="QT9" s="24" t="str">
        <f t="shared" si="8"/>
        <v/>
      </c>
      <c r="QU9" s="24" t="str">
        <f t="shared" si="8"/>
        <v/>
      </c>
      <c r="QV9" s="24" t="str">
        <f t="shared" si="8"/>
        <v/>
      </c>
      <c r="QW9" s="24" t="str">
        <f t="shared" si="8"/>
        <v/>
      </c>
      <c r="QX9" s="24" t="str">
        <f t="shared" si="8"/>
        <v/>
      </c>
      <c r="QY9" s="24" t="str">
        <f t="shared" si="8"/>
        <v/>
      </c>
      <c r="QZ9" s="24" t="str">
        <f t="shared" si="8"/>
        <v/>
      </c>
      <c r="RA9" s="24" t="str">
        <f t="shared" si="8"/>
        <v/>
      </c>
      <c r="RB9" s="24" t="str">
        <f t="shared" si="8"/>
        <v/>
      </c>
      <c r="RC9" s="24" t="str">
        <f t="shared" si="8"/>
        <v/>
      </c>
      <c r="RD9" s="24" t="str">
        <f t="shared" si="8"/>
        <v/>
      </c>
      <c r="RE9" s="24" t="str">
        <f t="shared" si="8"/>
        <v/>
      </c>
      <c r="RF9" s="24" t="str">
        <f t="shared" si="8"/>
        <v/>
      </c>
      <c r="RG9" s="24" t="str">
        <f t="shared" si="8"/>
        <v/>
      </c>
      <c r="RH9" s="24" t="str">
        <f t="shared" si="8"/>
        <v/>
      </c>
      <c r="RI9" s="24" t="str">
        <f t="shared" si="8"/>
        <v/>
      </c>
      <c r="RJ9" s="24" t="str">
        <f t="shared" si="8"/>
        <v/>
      </c>
      <c r="RK9" s="24" t="str">
        <f t="shared" si="8"/>
        <v/>
      </c>
      <c r="RL9" s="24" t="str">
        <f t="shared" si="8"/>
        <v/>
      </c>
      <c r="RM9" s="24" t="str">
        <f t="shared" ref="RM9:SK9" si="9">IF(COUNTIF(RM11:RM13,"対象外")&gt;=1,"",RM7)</f>
        <v/>
      </c>
      <c r="RN9" s="24" t="str">
        <f t="shared" si="9"/>
        <v/>
      </c>
      <c r="RO9" s="24" t="str">
        <f t="shared" si="9"/>
        <v/>
      </c>
      <c r="RP9" s="24" t="str">
        <f t="shared" si="9"/>
        <v/>
      </c>
      <c r="RQ9" s="24" t="str">
        <f t="shared" si="9"/>
        <v/>
      </c>
      <c r="RR9" s="24" t="str">
        <f t="shared" si="9"/>
        <v/>
      </c>
      <c r="RS9" s="24" t="str">
        <f t="shared" si="9"/>
        <v/>
      </c>
      <c r="RT9" s="24" t="str">
        <f t="shared" si="9"/>
        <v/>
      </c>
      <c r="RU9" s="24" t="str">
        <f t="shared" si="9"/>
        <v/>
      </c>
      <c r="RV9" s="24" t="str">
        <f t="shared" si="9"/>
        <v/>
      </c>
      <c r="RW9" s="24" t="str">
        <f t="shared" si="9"/>
        <v/>
      </c>
      <c r="RX9" s="24" t="str">
        <f t="shared" si="9"/>
        <v/>
      </c>
      <c r="RY9" s="24" t="str">
        <f t="shared" si="9"/>
        <v/>
      </c>
      <c r="RZ9" s="24" t="str">
        <f t="shared" si="9"/>
        <v/>
      </c>
      <c r="SA9" s="24" t="str">
        <f t="shared" si="9"/>
        <v/>
      </c>
      <c r="SB9" s="24" t="str">
        <f t="shared" si="9"/>
        <v/>
      </c>
      <c r="SC9" s="24" t="str">
        <f t="shared" si="9"/>
        <v/>
      </c>
      <c r="SD9" s="24" t="str">
        <f t="shared" si="9"/>
        <v>いずれか一つを選択してください/</v>
      </c>
      <c r="SE9" s="24" t="str">
        <f t="shared" si="9"/>
        <v/>
      </c>
      <c r="SF9" s="24" t="str">
        <f t="shared" si="9"/>
        <v>いずれか一つを選択してください/</v>
      </c>
      <c r="SG9" s="24" t="str">
        <f t="shared" si="9"/>
        <v/>
      </c>
      <c r="SH9" s="24" t="str">
        <f t="shared" si="9"/>
        <v>いずれか一つ以上選択してください/</v>
      </c>
      <c r="SI9" s="24" t="str">
        <f t="shared" si="9"/>
        <v/>
      </c>
      <c r="SJ9" s="24" t="str">
        <f t="shared" si="9"/>
        <v>いずれか一つを選択してください/</v>
      </c>
      <c r="SK9" s="24" t="str">
        <f t="shared" si="9"/>
        <v/>
      </c>
    </row>
    <row r="10" spans="1:505" s="11" customFormat="1" ht="14.25"/>
    <row r="11" spans="1:505" s="11" customFormat="1" ht="14.25">
      <c r="A11" s="11" t="s">
        <v>600</v>
      </c>
      <c r="B11" s="11" t="s">
        <v>606</v>
      </c>
      <c r="C11" s="11" t="s">
        <v>606</v>
      </c>
      <c r="D11" s="11" t="s">
        <v>606</v>
      </c>
      <c r="E11" s="11" t="s">
        <v>606</v>
      </c>
      <c r="F11" s="11" t="s">
        <v>606</v>
      </c>
      <c r="G11" s="11" t="s">
        <v>606</v>
      </c>
      <c r="K11" s="11" t="s">
        <v>606</v>
      </c>
      <c r="L11" s="11" t="s">
        <v>606</v>
      </c>
      <c r="M11" s="11" t="s">
        <v>606</v>
      </c>
      <c r="N11" s="11" t="s">
        <v>606</v>
      </c>
      <c r="O11" s="11" t="s">
        <v>606</v>
      </c>
      <c r="P11" s="11" t="s">
        <v>606</v>
      </c>
      <c r="Q11" s="11" t="s">
        <v>606</v>
      </c>
      <c r="R11" s="11" t="s">
        <v>606</v>
      </c>
      <c r="S11" s="11" t="s">
        <v>606</v>
      </c>
      <c r="T11" s="11" t="s">
        <v>606</v>
      </c>
      <c r="U11" s="11" t="s">
        <v>606</v>
      </c>
      <c r="V11" s="11" t="s">
        <v>606</v>
      </c>
      <c r="W11" s="6" t="str">
        <f>IF($Y$7&lt;&gt;"","対象","対象外")</f>
        <v>対象外</v>
      </c>
      <c r="X11" s="6" t="str">
        <f t="shared" ref="X11:AD11" si="10">IF($Y$7&lt;&gt;"","対象","対象外")</f>
        <v>対象外</v>
      </c>
      <c r="Y11" s="6" t="str">
        <f t="shared" si="10"/>
        <v>対象外</v>
      </c>
      <c r="Z11" s="6" t="str">
        <f t="shared" si="10"/>
        <v>対象外</v>
      </c>
      <c r="AA11" s="6" t="str">
        <f t="shared" si="10"/>
        <v>対象外</v>
      </c>
      <c r="AB11" s="6" t="str">
        <f t="shared" si="10"/>
        <v>対象外</v>
      </c>
      <c r="AC11" s="6" t="str">
        <f t="shared" si="10"/>
        <v>対象外</v>
      </c>
      <c r="AD11" s="6" t="str">
        <f t="shared" si="10"/>
        <v>対象外</v>
      </c>
      <c r="AE11" s="6" t="str">
        <f>IF($Y$7&lt;&gt;"","対象","対象外")</f>
        <v>対象外</v>
      </c>
      <c r="AF11" s="6" t="str">
        <f>IF($AH$7&lt;&gt;"","対象","対象外")</f>
        <v>対象外</v>
      </c>
      <c r="AG11" s="6" t="str">
        <f t="shared" ref="AG11:AM11" si="11">IF($AH$7&lt;&gt;"","対象","対象外")</f>
        <v>対象外</v>
      </c>
      <c r="AH11" s="6" t="str">
        <f t="shared" si="11"/>
        <v>対象外</v>
      </c>
      <c r="AI11" s="6" t="str">
        <f t="shared" si="11"/>
        <v>対象外</v>
      </c>
      <c r="AJ11" s="6" t="str">
        <f t="shared" si="11"/>
        <v>対象外</v>
      </c>
      <c r="AK11" s="6" t="str">
        <f t="shared" si="11"/>
        <v>対象外</v>
      </c>
      <c r="AL11" s="6" t="str">
        <f t="shared" si="11"/>
        <v>対象外</v>
      </c>
      <c r="AM11" s="6" t="str">
        <f t="shared" si="11"/>
        <v>対象外</v>
      </c>
      <c r="AN11" s="6" t="str">
        <f>IF($AH$7&lt;&gt;"","対象","対象外")</f>
        <v>対象外</v>
      </c>
      <c r="AO11" s="11" t="s">
        <v>606</v>
      </c>
      <c r="AP11" s="11" t="s">
        <v>606</v>
      </c>
      <c r="AQ11" s="11" t="s">
        <v>606</v>
      </c>
      <c r="AR11" s="11" t="s">
        <v>606</v>
      </c>
      <c r="AS11" s="11" t="s">
        <v>606</v>
      </c>
      <c r="AT11" s="11" t="s">
        <v>606</v>
      </c>
      <c r="AU11" s="11" t="s">
        <v>606</v>
      </c>
      <c r="AV11" s="11" t="s">
        <v>606</v>
      </c>
      <c r="AX11" s="11" t="s">
        <v>606</v>
      </c>
      <c r="AY11" s="11" t="s">
        <v>606</v>
      </c>
      <c r="AZ11" s="11" t="s">
        <v>606</v>
      </c>
      <c r="BA11" s="11" t="s">
        <v>606</v>
      </c>
      <c r="BB11" s="11" t="s">
        <v>606</v>
      </c>
      <c r="BC11" s="11" t="s">
        <v>606</v>
      </c>
      <c r="CH11" s="6" t="str">
        <f>IF(OR($CE$7="○",$CF$7="○"),"対象","対象外")</f>
        <v>対象外</v>
      </c>
      <c r="CI11" s="6" t="str">
        <f t="shared" ref="CI11:ET11" si="12">IF(OR($CE$7="○",$CF$7="○"),"対象","対象外")</f>
        <v>対象外</v>
      </c>
      <c r="CJ11" s="6" t="str">
        <f t="shared" si="12"/>
        <v>対象外</v>
      </c>
      <c r="CK11" s="6" t="str">
        <f t="shared" si="12"/>
        <v>対象外</v>
      </c>
      <c r="CL11" s="6" t="str">
        <f t="shared" si="12"/>
        <v>対象外</v>
      </c>
      <c r="CM11" s="6" t="str">
        <f t="shared" si="12"/>
        <v>対象外</v>
      </c>
      <c r="CN11" s="6" t="str">
        <f t="shared" si="12"/>
        <v>対象外</v>
      </c>
      <c r="CO11" s="6" t="str">
        <f t="shared" si="12"/>
        <v>対象外</v>
      </c>
      <c r="CP11" s="6" t="str">
        <f t="shared" si="12"/>
        <v>対象外</v>
      </c>
      <c r="CQ11" s="6" t="str">
        <f t="shared" si="12"/>
        <v>対象外</v>
      </c>
      <c r="CR11" s="6" t="str">
        <f t="shared" si="12"/>
        <v>対象外</v>
      </c>
      <c r="CS11" s="6" t="str">
        <f t="shared" si="12"/>
        <v>対象外</v>
      </c>
      <c r="CT11" s="6" t="str">
        <f t="shared" si="12"/>
        <v>対象外</v>
      </c>
      <c r="CU11" s="6" t="str">
        <f t="shared" si="12"/>
        <v>対象外</v>
      </c>
      <c r="CV11" s="6" t="str">
        <f t="shared" si="12"/>
        <v>対象外</v>
      </c>
      <c r="CW11" s="6" t="str">
        <f t="shared" si="12"/>
        <v>対象外</v>
      </c>
      <c r="CX11" s="6" t="str">
        <f t="shared" si="12"/>
        <v>対象外</v>
      </c>
      <c r="CY11" s="6" t="str">
        <f t="shared" si="12"/>
        <v>対象外</v>
      </c>
      <c r="CZ11" s="6" t="str">
        <f t="shared" si="12"/>
        <v>対象外</v>
      </c>
      <c r="DA11" s="6" t="str">
        <f t="shared" si="12"/>
        <v>対象外</v>
      </c>
      <c r="DB11" s="6" t="str">
        <f t="shared" si="12"/>
        <v>対象外</v>
      </c>
      <c r="DC11" s="6" t="str">
        <f t="shared" si="12"/>
        <v>対象外</v>
      </c>
      <c r="DD11" s="6" t="str">
        <f t="shared" si="12"/>
        <v>対象外</v>
      </c>
      <c r="DE11" s="6" t="str">
        <f t="shared" si="12"/>
        <v>対象外</v>
      </c>
      <c r="DF11" s="6" t="str">
        <f t="shared" si="12"/>
        <v>対象外</v>
      </c>
      <c r="DG11" s="6" t="str">
        <f t="shared" si="12"/>
        <v>対象外</v>
      </c>
      <c r="DH11" s="6" t="str">
        <f t="shared" si="12"/>
        <v>対象外</v>
      </c>
      <c r="DI11" s="6" t="str">
        <f t="shared" si="12"/>
        <v>対象外</v>
      </c>
      <c r="DJ11" s="6" t="str">
        <f t="shared" si="12"/>
        <v>対象外</v>
      </c>
      <c r="DK11" s="6" t="str">
        <f t="shared" si="12"/>
        <v>対象外</v>
      </c>
      <c r="DL11" s="6" t="str">
        <f t="shared" si="12"/>
        <v>対象外</v>
      </c>
      <c r="DM11" s="6" t="str">
        <f t="shared" si="12"/>
        <v>対象外</v>
      </c>
      <c r="DN11" s="6" t="str">
        <f t="shared" si="12"/>
        <v>対象外</v>
      </c>
      <c r="DO11" s="6" t="str">
        <f t="shared" si="12"/>
        <v>対象外</v>
      </c>
      <c r="DP11" s="6" t="str">
        <f t="shared" si="12"/>
        <v>対象外</v>
      </c>
      <c r="DQ11" s="6" t="str">
        <f t="shared" si="12"/>
        <v>対象外</v>
      </c>
      <c r="DR11" s="6" t="str">
        <f t="shared" si="12"/>
        <v>対象外</v>
      </c>
      <c r="DS11" s="6" t="str">
        <f t="shared" si="12"/>
        <v>対象外</v>
      </c>
      <c r="DT11" s="6" t="str">
        <f t="shared" si="12"/>
        <v>対象外</v>
      </c>
      <c r="DU11" s="6" t="str">
        <f t="shared" si="12"/>
        <v>対象外</v>
      </c>
      <c r="DV11" s="6" t="str">
        <f t="shared" si="12"/>
        <v>対象外</v>
      </c>
      <c r="DW11" s="6" t="str">
        <f t="shared" si="12"/>
        <v>対象外</v>
      </c>
      <c r="DX11" s="6" t="str">
        <f t="shared" si="12"/>
        <v>対象外</v>
      </c>
      <c r="DY11" s="6" t="str">
        <f t="shared" si="12"/>
        <v>対象外</v>
      </c>
      <c r="DZ11" s="6" t="str">
        <f t="shared" si="12"/>
        <v>対象外</v>
      </c>
      <c r="EA11" s="6" t="str">
        <f t="shared" si="12"/>
        <v>対象外</v>
      </c>
      <c r="EB11" s="6" t="str">
        <f t="shared" si="12"/>
        <v>対象外</v>
      </c>
      <c r="EC11" s="6" t="str">
        <f t="shared" si="12"/>
        <v>対象外</v>
      </c>
      <c r="ED11" s="6" t="str">
        <f t="shared" si="12"/>
        <v>対象外</v>
      </c>
      <c r="EE11" s="6" t="str">
        <f t="shared" si="12"/>
        <v>対象外</v>
      </c>
      <c r="EF11" s="6" t="str">
        <f t="shared" si="12"/>
        <v>対象外</v>
      </c>
      <c r="EG11" s="6" t="str">
        <f t="shared" si="12"/>
        <v>対象外</v>
      </c>
      <c r="EH11" s="6" t="str">
        <f t="shared" si="12"/>
        <v>対象外</v>
      </c>
      <c r="EI11" s="6" t="str">
        <f t="shared" si="12"/>
        <v>対象外</v>
      </c>
      <c r="EJ11" s="6" t="str">
        <f t="shared" si="12"/>
        <v>対象外</v>
      </c>
      <c r="EK11" s="6" t="str">
        <f t="shared" si="12"/>
        <v>対象外</v>
      </c>
      <c r="EL11" s="6" t="str">
        <f t="shared" si="12"/>
        <v>対象外</v>
      </c>
      <c r="EM11" s="6" t="str">
        <f t="shared" si="12"/>
        <v>対象外</v>
      </c>
      <c r="EN11" s="6" t="str">
        <f t="shared" si="12"/>
        <v>対象外</v>
      </c>
      <c r="EO11" s="6" t="str">
        <f t="shared" si="12"/>
        <v>対象外</v>
      </c>
      <c r="EP11" s="6" t="str">
        <f t="shared" si="12"/>
        <v>対象外</v>
      </c>
      <c r="EQ11" s="6" t="str">
        <f t="shared" si="12"/>
        <v>対象外</v>
      </c>
      <c r="ER11" s="6" t="str">
        <f t="shared" si="12"/>
        <v>対象外</v>
      </c>
      <c r="ES11" s="6" t="str">
        <f t="shared" si="12"/>
        <v>対象外</v>
      </c>
      <c r="ET11" s="6" t="str">
        <f t="shared" si="12"/>
        <v>対象外</v>
      </c>
      <c r="EU11" s="6" t="str">
        <f t="shared" ref="EU11:HF11" si="13">IF(OR($CE$7="○",$CF$7="○"),"対象","対象外")</f>
        <v>対象外</v>
      </c>
      <c r="EV11" s="6" t="str">
        <f t="shared" si="13"/>
        <v>対象外</v>
      </c>
      <c r="EW11" s="6" t="str">
        <f t="shared" si="13"/>
        <v>対象外</v>
      </c>
      <c r="EX11" s="6" t="str">
        <f t="shared" si="13"/>
        <v>対象外</v>
      </c>
      <c r="EY11" s="6" t="str">
        <f t="shared" si="13"/>
        <v>対象外</v>
      </c>
      <c r="EZ11" s="6" t="str">
        <f t="shared" si="13"/>
        <v>対象外</v>
      </c>
      <c r="FA11" s="6" t="str">
        <f t="shared" si="13"/>
        <v>対象外</v>
      </c>
      <c r="FB11" s="6" t="str">
        <f t="shared" si="13"/>
        <v>対象外</v>
      </c>
      <c r="FC11" s="6" t="str">
        <f t="shared" si="13"/>
        <v>対象外</v>
      </c>
      <c r="FD11" s="6" t="str">
        <f t="shared" si="13"/>
        <v>対象外</v>
      </c>
      <c r="FE11" s="6" t="str">
        <f t="shared" si="13"/>
        <v>対象外</v>
      </c>
      <c r="FF11" s="6" t="str">
        <f t="shared" si="13"/>
        <v>対象外</v>
      </c>
      <c r="FG11" s="6" t="str">
        <f t="shared" si="13"/>
        <v>対象外</v>
      </c>
      <c r="FH11" s="6" t="str">
        <f t="shared" si="13"/>
        <v>対象外</v>
      </c>
      <c r="FI11" s="6" t="str">
        <f t="shared" si="13"/>
        <v>対象外</v>
      </c>
      <c r="FJ11" s="6" t="str">
        <f t="shared" si="13"/>
        <v>対象外</v>
      </c>
      <c r="FK11" s="6" t="str">
        <f t="shared" si="13"/>
        <v>対象外</v>
      </c>
      <c r="FL11" s="6" t="str">
        <f t="shared" si="13"/>
        <v>対象外</v>
      </c>
      <c r="FM11" s="6" t="str">
        <f t="shared" si="13"/>
        <v>対象外</v>
      </c>
      <c r="FN11" s="6" t="str">
        <f t="shared" si="13"/>
        <v>対象外</v>
      </c>
      <c r="FO11" s="6" t="str">
        <f t="shared" si="13"/>
        <v>対象外</v>
      </c>
      <c r="FP11" s="6" t="str">
        <f t="shared" si="13"/>
        <v>対象外</v>
      </c>
      <c r="FQ11" s="6" t="str">
        <f t="shared" si="13"/>
        <v>対象外</v>
      </c>
      <c r="FR11" s="6" t="str">
        <f t="shared" si="13"/>
        <v>対象外</v>
      </c>
      <c r="FS11" s="6" t="str">
        <f t="shared" si="13"/>
        <v>対象外</v>
      </c>
      <c r="FT11" s="6" t="str">
        <f t="shared" si="13"/>
        <v>対象外</v>
      </c>
      <c r="FU11" s="6" t="str">
        <f t="shared" si="13"/>
        <v>対象外</v>
      </c>
      <c r="FV11" s="6" t="str">
        <f t="shared" si="13"/>
        <v>対象外</v>
      </c>
      <c r="FW11" s="6" t="str">
        <f t="shared" si="13"/>
        <v>対象外</v>
      </c>
      <c r="FX11" s="6" t="str">
        <f t="shared" si="13"/>
        <v>対象外</v>
      </c>
      <c r="FY11" s="6" t="str">
        <f t="shared" si="13"/>
        <v>対象外</v>
      </c>
      <c r="FZ11" s="6" t="str">
        <f t="shared" si="13"/>
        <v>対象外</v>
      </c>
      <c r="GA11" s="6" t="str">
        <f t="shared" si="13"/>
        <v>対象外</v>
      </c>
      <c r="GB11" s="6" t="str">
        <f t="shared" si="13"/>
        <v>対象外</v>
      </c>
      <c r="GC11" s="6" t="str">
        <f t="shared" si="13"/>
        <v>対象外</v>
      </c>
      <c r="GD11" s="6" t="str">
        <f t="shared" si="13"/>
        <v>対象外</v>
      </c>
      <c r="GE11" s="6" t="str">
        <f t="shared" si="13"/>
        <v>対象外</v>
      </c>
      <c r="GF11" s="6" t="str">
        <f t="shared" si="13"/>
        <v>対象外</v>
      </c>
      <c r="GG11" s="6" t="str">
        <f t="shared" si="13"/>
        <v>対象外</v>
      </c>
      <c r="GH11" s="6" t="str">
        <f t="shared" si="13"/>
        <v>対象外</v>
      </c>
      <c r="GI11" s="6" t="str">
        <f t="shared" si="13"/>
        <v>対象外</v>
      </c>
      <c r="GJ11" s="6" t="str">
        <f t="shared" si="13"/>
        <v>対象外</v>
      </c>
      <c r="GK11" s="6" t="str">
        <f t="shared" si="13"/>
        <v>対象外</v>
      </c>
      <c r="GL11" s="6" t="str">
        <f t="shared" si="13"/>
        <v>対象外</v>
      </c>
      <c r="GM11" s="6" t="str">
        <f t="shared" si="13"/>
        <v>対象外</v>
      </c>
      <c r="GN11" s="6" t="str">
        <f t="shared" si="13"/>
        <v>対象外</v>
      </c>
      <c r="GO11" s="6" t="str">
        <f t="shared" si="13"/>
        <v>対象外</v>
      </c>
      <c r="GP11" s="6" t="str">
        <f t="shared" si="13"/>
        <v>対象外</v>
      </c>
      <c r="GQ11" s="6" t="str">
        <f t="shared" si="13"/>
        <v>対象外</v>
      </c>
      <c r="GR11" s="6" t="str">
        <f t="shared" si="13"/>
        <v>対象外</v>
      </c>
      <c r="GS11" s="6" t="str">
        <f t="shared" si="13"/>
        <v>対象外</v>
      </c>
      <c r="GT11" s="6" t="str">
        <f t="shared" si="13"/>
        <v>対象外</v>
      </c>
      <c r="GU11" s="6" t="str">
        <f t="shared" si="13"/>
        <v>対象外</v>
      </c>
      <c r="GV11" s="6" t="str">
        <f t="shared" si="13"/>
        <v>対象外</v>
      </c>
      <c r="GW11" s="6" t="str">
        <f t="shared" si="13"/>
        <v>対象外</v>
      </c>
      <c r="GX11" s="6" t="str">
        <f t="shared" si="13"/>
        <v>対象外</v>
      </c>
      <c r="GY11" s="6" t="str">
        <f t="shared" si="13"/>
        <v>対象外</v>
      </c>
      <c r="GZ11" s="6" t="str">
        <f t="shared" si="13"/>
        <v>対象外</v>
      </c>
      <c r="HA11" s="6" t="str">
        <f t="shared" si="13"/>
        <v>対象外</v>
      </c>
      <c r="HB11" s="6" t="str">
        <f t="shared" si="13"/>
        <v>対象外</v>
      </c>
      <c r="HC11" s="6" t="str">
        <f t="shared" si="13"/>
        <v>対象外</v>
      </c>
      <c r="HD11" s="6" t="str">
        <f t="shared" si="13"/>
        <v>対象外</v>
      </c>
      <c r="HE11" s="6" t="str">
        <f t="shared" si="13"/>
        <v>対象外</v>
      </c>
      <c r="HF11" s="6" t="str">
        <f t="shared" si="13"/>
        <v>対象外</v>
      </c>
      <c r="HG11" s="6" t="str">
        <f t="shared" ref="HG11:JR11" si="14">IF(OR($CE$7="○",$CF$7="○"),"対象","対象外")</f>
        <v>対象外</v>
      </c>
      <c r="HH11" s="6" t="str">
        <f t="shared" si="14"/>
        <v>対象外</v>
      </c>
      <c r="HI11" s="6" t="str">
        <f t="shared" si="14"/>
        <v>対象外</v>
      </c>
      <c r="HJ11" s="6" t="str">
        <f t="shared" si="14"/>
        <v>対象外</v>
      </c>
      <c r="HK11" s="6" t="str">
        <f t="shared" si="14"/>
        <v>対象外</v>
      </c>
      <c r="HL11" s="6" t="str">
        <f t="shared" si="14"/>
        <v>対象外</v>
      </c>
      <c r="HM11" s="6" t="str">
        <f t="shared" si="14"/>
        <v>対象外</v>
      </c>
      <c r="HN11" s="6" t="str">
        <f t="shared" si="14"/>
        <v>対象外</v>
      </c>
      <c r="HO11" s="6" t="str">
        <f t="shared" si="14"/>
        <v>対象外</v>
      </c>
      <c r="HP11" s="6" t="str">
        <f t="shared" si="14"/>
        <v>対象外</v>
      </c>
      <c r="HQ11" s="6" t="str">
        <f t="shared" si="14"/>
        <v>対象外</v>
      </c>
      <c r="HR11" s="6" t="str">
        <f t="shared" si="14"/>
        <v>対象外</v>
      </c>
      <c r="HS11" s="6" t="str">
        <f t="shared" si="14"/>
        <v>対象外</v>
      </c>
      <c r="HT11" s="6" t="str">
        <f t="shared" si="14"/>
        <v>対象外</v>
      </c>
      <c r="HU11" s="6" t="str">
        <f t="shared" si="14"/>
        <v>対象外</v>
      </c>
      <c r="HV11" s="6" t="str">
        <f t="shared" si="14"/>
        <v>対象外</v>
      </c>
      <c r="HW11" s="6" t="str">
        <f t="shared" si="14"/>
        <v>対象外</v>
      </c>
      <c r="HX11" s="6" t="str">
        <f t="shared" si="14"/>
        <v>対象外</v>
      </c>
      <c r="HY11" s="6" t="str">
        <f t="shared" si="14"/>
        <v>対象外</v>
      </c>
      <c r="HZ11" s="6" t="str">
        <f t="shared" si="14"/>
        <v>対象外</v>
      </c>
      <c r="IA11" s="6" t="str">
        <f t="shared" si="14"/>
        <v>対象外</v>
      </c>
      <c r="IB11" s="6" t="str">
        <f t="shared" si="14"/>
        <v>対象外</v>
      </c>
      <c r="IC11" s="6" t="str">
        <f t="shared" si="14"/>
        <v>対象外</v>
      </c>
      <c r="ID11" s="6" t="str">
        <f t="shared" si="14"/>
        <v>対象外</v>
      </c>
      <c r="IE11" s="6" t="str">
        <f t="shared" si="14"/>
        <v>対象外</v>
      </c>
      <c r="IF11" s="6" t="str">
        <f t="shared" si="14"/>
        <v>対象外</v>
      </c>
      <c r="IG11" s="6" t="str">
        <f t="shared" si="14"/>
        <v>対象外</v>
      </c>
      <c r="IH11" s="6" t="str">
        <f t="shared" si="14"/>
        <v>対象外</v>
      </c>
      <c r="II11" s="6" t="str">
        <f t="shared" si="14"/>
        <v>対象外</v>
      </c>
      <c r="IJ11" s="6" t="str">
        <f t="shared" si="14"/>
        <v>対象外</v>
      </c>
      <c r="IK11" s="6" t="str">
        <f t="shared" si="14"/>
        <v>対象外</v>
      </c>
      <c r="IL11" s="6" t="str">
        <f t="shared" si="14"/>
        <v>対象外</v>
      </c>
      <c r="IM11" s="6" t="str">
        <f t="shared" si="14"/>
        <v>対象外</v>
      </c>
      <c r="IN11" s="6" t="str">
        <f t="shared" si="14"/>
        <v>対象外</v>
      </c>
      <c r="IO11" s="6" t="str">
        <f t="shared" si="14"/>
        <v>対象外</v>
      </c>
      <c r="IP11" s="6" t="str">
        <f t="shared" si="14"/>
        <v>対象外</v>
      </c>
      <c r="IQ11" s="6" t="str">
        <f t="shared" si="14"/>
        <v>対象外</v>
      </c>
      <c r="IR11" s="6" t="str">
        <f t="shared" si="14"/>
        <v>対象外</v>
      </c>
      <c r="IS11" s="6" t="str">
        <f t="shared" si="14"/>
        <v>対象外</v>
      </c>
      <c r="IT11" s="6" t="str">
        <f t="shared" si="14"/>
        <v>対象外</v>
      </c>
      <c r="IU11" s="6" t="str">
        <f t="shared" si="14"/>
        <v>対象外</v>
      </c>
      <c r="IV11" s="6" t="str">
        <f t="shared" si="14"/>
        <v>対象外</v>
      </c>
      <c r="IW11" s="6" t="str">
        <f t="shared" si="14"/>
        <v>対象外</v>
      </c>
      <c r="IX11" s="6" t="str">
        <f t="shared" si="14"/>
        <v>対象外</v>
      </c>
      <c r="IY11" s="6" t="str">
        <f t="shared" si="14"/>
        <v>対象外</v>
      </c>
      <c r="IZ11" s="6" t="str">
        <f t="shared" si="14"/>
        <v>対象外</v>
      </c>
      <c r="JA11" s="6" t="str">
        <f t="shared" si="14"/>
        <v>対象外</v>
      </c>
      <c r="JB11" s="6" t="str">
        <f t="shared" si="14"/>
        <v>対象外</v>
      </c>
      <c r="JC11" s="6" t="str">
        <f t="shared" si="14"/>
        <v>対象外</v>
      </c>
      <c r="JD11" s="6" t="str">
        <f t="shared" si="14"/>
        <v>対象外</v>
      </c>
      <c r="JE11" s="6" t="str">
        <f t="shared" si="14"/>
        <v>対象外</v>
      </c>
      <c r="JF11" s="6" t="str">
        <f t="shared" si="14"/>
        <v>対象外</v>
      </c>
      <c r="JG11" s="6" t="str">
        <f t="shared" si="14"/>
        <v>対象外</v>
      </c>
      <c r="JH11" s="6" t="str">
        <f t="shared" si="14"/>
        <v>対象外</v>
      </c>
      <c r="JI11" s="6" t="str">
        <f t="shared" si="14"/>
        <v>対象外</v>
      </c>
      <c r="JJ11" s="6" t="str">
        <f t="shared" si="14"/>
        <v>対象外</v>
      </c>
      <c r="JK11" s="6" t="str">
        <f t="shared" si="14"/>
        <v>対象外</v>
      </c>
      <c r="JL11" s="6" t="str">
        <f t="shared" si="14"/>
        <v>対象外</v>
      </c>
      <c r="JM11" s="6" t="str">
        <f t="shared" si="14"/>
        <v>対象外</v>
      </c>
      <c r="JN11" s="6" t="str">
        <f t="shared" si="14"/>
        <v>対象外</v>
      </c>
      <c r="JO11" s="6" t="str">
        <f t="shared" si="14"/>
        <v>対象外</v>
      </c>
      <c r="JP11" s="6" t="str">
        <f t="shared" si="14"/>
        <v>対象外</v>
      </c>
      <c r="JQ11" s="6" t="str">
        <f t="shared" si="14"/>
        <v>対象外</v>
      </c>
      <c r="JR11" s="6" t="str">
        <f t="shared" si="14"/>
        <v>対象外</v>
      </c>
      <c r="JS11" s="6" t="str">
        <f t="shared" ref="JS11:MD11" si="15">IF(OR($CE$7="○",$CF$7="○"),"対象","対象外")</f>
        <v>対象外</v>
      </c>
      <c r="JT11" s="6" t="str">
        <f t="shared" si="15"/>
        <v>対象外</v>
      </c>
      <c r="JU11" s="6" t="str">
        <f t="shared" si="15"/>
        <v>対象外</v>
      </c>
      <c r="JV11" s="6" t="str">
        <f t="shared" si="15"/>
        <v>対象外</v>
      </c>
      <c r="JW11" s="6" t="str">
        <f t="shared" si="15"/>
        <v>対象外</v>
      </c>
      <c r="JX11" s="6" t="str">
        <f t="shared" si="15"/>
        <v>対象外</v>
      </c>
      <c r="JY11" s="6" t="str">
        <f t="shared" si="15"/>
        <v>対象外</v>
      </c>
      <c r="JZ11" s="6" t="str">
        <f t="shared" si="15"/>
        <v>対象外</v>
      </c>
      <c r="KA11" s="6" t="str">
        <f t="shared" si="15"/>
        <v>対象外</v>
      </c>
      <c r="KB11" s="6" t="str">
        <f t="shared" si="15"/>
        <v>対象外</v>
      </c>
      <c r="KC11" s="6" t="str">
        <f t="shared" si="15"/>
        <v>対象外</v>
      </c>
      <c r="KD11" s="6" t="str">
        <f t="shared" si="15"/>
        <v>対象外</v>
      </c>
      <c r="KE11" s="6" t="str">
        <f t="shared" si="15"/>
        <v>対象外</v>
      </c>
      <c r="KF11" s="6" t="str">
        <f t="shared" si="15"/>
        <v>対象外</v>
      </c>
      <c r="KG11" s="6" t="str">
        <f t="shared" si="15"/>
        <v>対象外</v>
      </c>
      <c r="KH11" s="6" t="str">
        <f t="shared" si="15"/>
        <v>対象外</v>
      </c>
      <c r="KI11" s="6" t="str">
        <f t="shared" si="15"/>
        <v>対象外</v>
      </c>
      <c r="KJ11" s="6" t="str">
        <f t="shared" si="15"/>
        <v>対象外</v>
      </c>
      <c r="KK11" s="6" t="str">
        <f t="shared" si="15"/>
        <v>対象外</v>
      </c>
      <c r="KL11" s="6" t="str">
        <f t="shared" si="15"/>
        <v>対象外</v>
      </c>
      <c r="KM11" s="6" t="str">
        <f t="shared" si="15"/>
        <v>対象外</v>
      </c>
      <c r="KN11" s="6" t="str">
        <f t="shared" si="15"/>
        <v>対象外</v>
      </c>
      <c r="KO11" s="6" t="str">
        <f t="shared" si="15"/>
        <v>対象外</v>
      </c>
      <c r="KP11" s="6" t="str">
        <f t="shared" si="15"/>
        <v>対象外</v>
      </c>
      <c r="KQ11" s="6" t="str">
        <f t="shared" si="15"/>
        <v>対象外</v>
      </c>
      <c r="KR11" s="6" t="str">
        <f t="shared" si="15"/>
        <v>対象外</v>
      </c>
      <c r="KS11" s="6" t="str">
        <f t="shared" si="15"/>
        <v>対象外</v>
      </c>
      <c r="KT11" s="6" t="str">
        <f t="shared" si="15"/>
        <v>対象外</v>
      </c>
      <c r="KU11" s="6" t="str">
        <f t="shared" si="15"/>
        <v>対象外</v>
      </c>
      <c r="KV11" s="6" t="str">
        <f t="shared" si="15"/>
        <v>対象外</v>
      </c>
      <c r="KW11" s="6" t="str">
        <f t="shared" si="15"/>
        <v>対象外</v>
      </c>
      <c r="KX11" s="6" t="str">
        <f t="shared" si="15"/>
        <v>対象外</v>
      </c>
      <c r="KY11" s="6" t="str">
        <f t="shared" si="15"/>
        <v>対象外</v>
      </c>
      <c r="KZ11" s="6" t="str">
        <f t="shared" si="15"/>
        <v>対象外</v>
      </c>
      <c r="LA11" s="6" t="str">
        <f t="shared" si="15"/>
        <v>対象外</v>
      </c>
      <c r="LB11" s="6" t="str">
        <f t="shared" si="15"/>
        <v>対象外</v>
      </c>
      <c r="LC11" s="6" t="str">
        <f t="shared" si="15"/>
        <v>対象外</v>
      </c>
      <c r="LD11" s="6" t="str">
        <f t="shared" si="15"/>
        <v>対象外</v>
      </c>
      <c r="LE11" s="6" t="str">
        <f t="shared" si="15"/>
        <v>対象外</v>
      </c>
      <c r="LF11" s="6" t="str">
        <f t="shared" si="15"/>
        <v>対象外</v>
      </c>
      <c r="LG11" s="6" t="str">
        <f t="shared" si="15"/>
        <v>対象外</v>
      </c>
      <c r="LH11" s="6" t="str">
        <f t="shared" si="15"/>
        <v>対象外</v>
      </c>
      <c r="LI11" s="6" t="str">
        <f t="shared" si="15"/>
        <v>対象外</v>
      </c>
      <c r="LJ11" s="6" t="str">
        <f t="shared" si="15"/>
        <v>対象外</v>
      </c>
      <c r="LK11" s="6" t="str">
        <f t="shared" si="15"/>
        <v>対象外</v>
      </c>
      <c r="LL11" s="6" t="str">
        <f t="shared" si="15"/>
        <v>対象外</v>
      </c>
      <c r="LM11" s="6" t="str">
        <f t="shared" si="15"/>
        <v>対象外</v>
      </c>
      <c r="LN11" s="6" t="str">
        <f t="shared" si="15"/>
        <v>対象外</v>
      </c>
      <c r="LO11" s="6" t="str">
        <f t="shared" si="15"/>
        <v>対象外</v>
      </c>
      <c r="LP11" s="6" t="str">
        <f t="shared" si="15"/>
        <v>対象外</v>
      </c>
      <c r="LQ11" s="6" t="str">
        <f t="shared" si="15"/>
        <v>対象外</v>
      </c>
      <c r="LR11" s="6" t="str">
        <f t="shared" si="15"/>
        <v>対象外</v>
      </c>
      <c r="LS11" s="6" t="str">
        <f t="shared" si="15"/>
        <v>対象外</v>
      </c>
      <c r="LT11" s="6" t="str">
        <f t="shared" si="15"/>
        <v>対象外</v>
      </c>
      <c r="LU11" s="6" t="str">
        <f t="shared" si="15"/>
        <v>対象外</v>
      </c>
      <c r="LV11" s="6" t="str">
        <f t="shared" si="15"/>
        <v>対象外</v>
      </c>
      <c r="LW11" s="6" t="str">
        <f t="shared" si="15"/>
        <v>対象外</v>
      </c>
      <c r="LX11" s="6" t="str">
        <f t="shared" si="15"/>
        <v>対象外</v>
      </c>
      <c r="LY11" s="6" t="str">
        <f t="shared" si="15"/>
        <v>対象外</v>
      </c>
      <c r="LZ11" s="6" t="str">
        <f t="shared" si="15"/>
        <v>対象外</v>
      </c>
      <c r="MA11" s="6" t="str">
        <f t="shared" si="15"/>
        <v>対象外</v>
      </c>
      <c r="MB11" s="6" t="str">
        <f t="shared" si="15"/>
        <v>対象外</v>
      </c>
      <c r="MC11" s="6" t="str">
        <f t="shared" si="15"/>
        <v>対象外</v>
      </c>
      <c r="MD11" s="6" t="str">
        <f t="shared" si="15"/>
        <v>対象外</v>
      </c>
      <c r="ME11" s="6" t="str">
        <f t="shared" ref="ME11:OB11" si="16">IF(OR($CE$7="○",$CF$7="○"),"対象","対象外")</f>
        <v>対象外</v>
      </c>
      <c r="MF11" s="6" t="str">
        <f t="shared" si="16"/>
        <v>対象外</v>
      </c>
      <c r="MG11" s="6" t="str">
        <f t="shared" si="16"/>
        <v>対象外</v>
      </c>
      <c r="MH11" s="6" t="str">
        <f t="shared" si="16"/>
        <v>対象外</v>
      </c>
      <c r="MI11" s="6" t="str">
        <f t="shared" si="16"/>
        <v>対象外</v>
      </c>
      <c r="MJ11" s="6" t="str">
        <f t="shared" si="16"/>
        <v>対象外</v>
      </c>
      <c r="MK11" s="6" t="str">
        <f t="shared" si="16"/>
        <v>対象外</v>
      </c>
      <c r="ML11" s="6" t="str">
        <f t="shared" si="16"/>
        <v>対象外</v>
      </c>
      <c r="MM11" s="6" t="str">
        <f t="shared" si="16"/>
        <v>対象外</v>
      </c>
      <c r="MN11" s="6" t="str">
        <f t="shared" si="16"/>
        <v>対象外</v>
      </c>
      <c r="MO11" s="6" t="str">
        <f t="shared" si="16"/>
        <v>対象外</v>
      </c>
      <c r="MP11" s="6" t="str">
        <f t="shared" si="16"/>
        <v>対象外</v>
      </c>
      <c r="MQ11" s="6" t="str">
        <f t="shared" si="16"/>
        <v>対象外</v>
      </c>
      <c r="MR11" s="6" t="str">
        <f t="shared" si="16"/>
        <v>対象外</v>
      </c>
      <c r="MS11" s="6" t="str">
        <f t="shared" si="16"/>
        <v>対象外</v>
      </c>
      <c r="MT11" s="6" t="str">
        <f t="shared" si="16"/>
        <v>対象外</v>
      </c>
      <c r="MU11" s="6" t="str">
        <f t="shared" si="16"/>
        <v>対象外</v>
      </c>
      <c r="MV11" s="6" t="str">
        <f t="shared" si="16"/>
        <v>対象外</v>
      </c>
      <c r="MW11" s="6" t="str">
        <f t="shared" si="16"/>
        <v>対象外</v>
      </c>
      <c r="MX11" s="6" t="str">
        <f t="shared" si="16"/>
        <v>対象外</v>
      </c>
      <c r="MY11" s="6" t="str">
        <f t="shared" si="16"/>
        <v>対象外</v>
      </c>
      <c r="MZ11" s="6" t="str">
        <f t="shared" si="16"/>
        <v>対象外</v>
      </c>
      <c r="NA11" s="6" t="str">
        <f t="shared" si="16"/>
        <v>対象外</v>
      </c>
      <c r="NB11" s="6" t="str">
        <f t="shared" si="16"/>
        <v>対象外</v>
      </c>
      <c r="NC11" s="6" t="str">
        <f t="shared" si="16"/>
        <v>対象外</v>
      </c>
      <c r="ND11" s="6" t="str">
        <f t="shared" si="16"/>
        <v>対象外</v>
      </c>
      <c r="NE11" s="6" t="str">
        <f t="shared" si="16"/>
        <v>対象外</v>
      </c>
      <c r="NF11" s="6" t="str">
        <f t="shared" si="16"/>
        <v>対象外</v>
      </c>
      <c r="NG11" s="6" t="str">
        <f t="shared" si="16"/>
        <v>対象外</v>
      </c>
      <c r="NH11" s="6" t="str">
        <f t="shared" si="16"/>
        <v>対象外</v>
      </c>
      <c r="NI11" s="6" t="str">
        <f t="shared" si="16"/>
        <v>対象外</v>
      </c>
      <c r="NJ11" s="6" t="str">
        <f t="shared" si="16"/>
        <v>対象外</v>
      </c>
      <c r="NK11" s="6" t="str">
        <f t="shared" si="16"/>
        <v>対象外</v>
      </c>
      <c r="NL11" s="6" t="str">
        <f t="shared" si="16"/>
        <v>対象外</v>
      </c>
      <c r="NM11" s="6" t="str">
        <f t="shared" si="16"/>
        <v>対象外</v>
      </c>
      <c r="NN11" s="6" t="str">
        <f t="shared" si="16"/>
        <v>対象外</v>
      </c>
      <c r="NO11" s="6" t="str">
        <f t="shared" si="16"/>
        <v>対象外</v>
      </c>
      <c r="NP11" s="6" t="str">
        <f t="shared" si="16"/>
        <v>対象外</v>
      </c>
      <c r="NQ11" s="6" t="str">
        <f t="shared" si="16"/>
        <v>対象外</v>
      </c>
      <c r="NR11" s="6" t="str">
        <f t="shared" si="16"/>
        <v>対象外</v>
      </c>
      <c r="NS11" s="6" t="str">
        <f t="shared" si="16"/>
        <v>対象外</v>
      </c>
      <c r="NT11" s="6" t="str">
        <f t="shared" si="16"/>
        <v>対象外</v>
      </c>
      <c r="NU11" s="6" t="str">
        <f t="shared" si="16"/>
        <v>対象外</v>
      </c>
      <c r="NV11" s="6" t="str">
        <f t="shared" si="16"/>
        <v>対象外</v>
      </c>
      <c r="NW11" s="6" t="str">
        <f t="shared" si="16"/>
        <v>対象外</v>
      </c>
      <c r="NX11" s="6" t="str">
        <f t="shared" si="16"/>
        <v>対象外</v>
      </c>
      <c r="NY11" s="6" t="str">
        <f t="shared" si="16"/>
        <v>対象外</v>
      </c>
      <c r="NZ11" s="6" t="str">
        <f t="shared" si="16"/>
        <v>対象外</v>
      </c>
      <c r="OA11" s="6" t="str">
        <f t="shared" si="16"/>
        <v>対象外</v>
      </c>
      <c r="OB11" s="6" t="str">
        <f t="shared" si="16"/>
        <v>対象外</v>
      </c>
    </row>
    <row r="12" spans="1:505" s="6" customFormat="1" ht="14.25">
      <c r="A12" s="11" t="s">
        <v>601</v>
      </c>
      <c r="K12" s="25"/>
      <c r="BD12" s="6" t="str">
        <f>IF(OR($BB$7="○",$BC$7="○"),"対象","対象外")</f>
        <v>対象外</v>
      </c>
      <c r="BE12" s="6" t="str">
        <f t="shared" ref="BE12:BL12" si="17">IF(OR($BB$7="○",$BC$7="○"),"対象","対象外")</f>
        <v>対象外</v>
      </c>
      <c r="BF12" s="6" t="str">
        <f t="shared" si="17"/>
        <v>対象外</v>
      </c>
      <c r="BG12" s="6" t="str">
        <f t="shared" si="17"/>
        <v>対象外</v>
      </c>
      <c r="BH12" s="6" t="str">
        <f t="shared" si="17"/>
        <v>対象外</v>
      </c>
      <c r="BI12" s="6" t="str">
        <f t="shared" si="17"/>
        <v>対象外</v>
      </c>
      <c r="BJ12" s="6" t="str">
        <f t="shared" si="17"/>
        <v>対象外</v>
      </c>
      <c r="BK12" s="6" t="str">
        <f t="shared" si="17"/>
        <v>対象外</v>
      </c>
      <c r="BL12" s="6" t="str">
        <f t="shared" si="17"/>
        <v>対象外</v>
      </c>
      <c r="BM12" s="6" t="str">
        <f>IF(OR($BB$7="○",$BC$7="○"),"対象","対象外")</f>
        <v>対象外</v>
      </c>
      <c r="BN12" s="6" t="str">
        <f>IF(OR($AX$7="○",$AY$7="○",$BA$7="○"),"対象","対象外")</f>
        <v>対象外</v>
      </c>
      <c r="BO12" s="6" t="str">
        <f t="shared" ref="BO12:BW12" si="18">IF(OR($AX$7="○",$AY$7="○",$BA$7="○"),"対象","対象外")</f>
        <v>対象外</v>
      </c>
      <c r="BP12" s="6" t="str">
        <f t="shared" si="18"/>
        <v>対象外</v>
      </c>
      <c r="BQ12" s="6" t="str">
        <f t="shared" si="18"/>
        <v>対象外</v>
      </c>
      <c r="BR12" s="6" t="str">
        <f t="shared" si="18"/>
        <v>対象外</v>
      </c>
      <c r="BS12" s="6" t="str">
        <f t="shared" si="18"/>
        <v>対象外</v>
      </c>
      <c r="BT12" s="6" t="str">
        <f t="shared" si="18"/>
        <v>対象外</v>
      </c>
      <c r="BU12" s="6" t="str">
        <f t="shared" si="18"/>
        <v>対象外</v>
      </c>
      <c r="BV12" s="6" t="str">
        <f t="shared" si="18"/>
        <v>対象外</v>
      </c>
      <c r="BW12" s="6" t="str">
        <f t="shared" si="18"/>
        <v>対象外</v>
      </c>
      <c r="HZ12" s="6" t="str">
        <f>IF(SUM($HF$7:$HG$7)&gt;=1,"対象","対象外")</f>
        <v>対象外</v>
      </c>
      <c r="IA12" s="6" t="str">
        <f t="shared" ref="IA12:IJ12" si="19">IF(SUM($HF$7:$HG$7)&gt;=1,"対象","対象外")</f>
        <v>対象外</v>
      </c>
      <c r="IB12" s="6" t="str">
        <f t="shared" si="19"/>
        <v>対象外</v>
      </c>
      <c r="IC12" s="6" t="str">
        <f t="shared" si="19"/>
        <v>対象外</v>
      </c>
      <c r="ID12" s="6" t="str">
        <f t="shared" si="19"/>
        <v>対象外</v>
      </c>
      <c r="IE12" s="6" t="str">
        <f t="shared" si="19"/>
        <v>対象外</v>
      </c>
      <c r="IF12" s="6" t="str">
        <f t="shared" si="19"/>
        <v>対象外</v>
      </c>
      <c r="IG12" s="6" t="str">
        <f t="shared" si="19"/>
        <v>対象外</v>
      </c>
      <c r="IH12" s="6" t="str">
        <f t="shared" si="19"/>
        <v>対象外</v>
      </c>
      <c r="II12" s="6" t="str">
        <f t="shared" si="19"/>
        <v>対象外</v>
      </c>
      <c r="IJ12" s="6" t="str">
        <f t="shared" si="19"/>
        <v>対象外</v>
      </c>
      <c r="JO12" s="6" t="str">
        <f>IF(CJ7="○","対象","対象外")</f>
        <v>対象外</v>
      </c>
      <c r="JP12" s="6" t="str">
        <f>IF($JO$7=1,"対象","対象外")</f>
        <v>対象外</v>
      </c>
      <c r="JQ12" s="6" t="str">
        <f t="shared" ref="JQ12:KN12" si="20">IF($JO$7=1,"対象","対象外")</f>
        <v>対象外</v>
      </c>
      <c r="JR12" s="6" t="str">
        <f t="shared" si="20"/>
        <v>対象外</v>
      </c>
      <c r="JS12" s="6" t="str">
        <f t="shared" si="20"/>
        <v>対象外</v>
      </c>
      <c r="JT12" s="6" t="str">
        <f t="shared" si="20"/>
        <v>対象外</v>
      </c>
      <c r="JU12" s="6" t="str">
        <f t="shared" si="20"/>
        <v>対象外</v>
      </c>
      <c r="JV12" s="6" t="str">
        <f t="shared" si="20"/>
        <v>対象外</v>
      </c>
      <c r="JW12" s="6" t="str">
        <f t="shared" si="20"/>
        <v>対象外</v>
      </c>
      <c r="JX12" s="6" t="str">
        <f t="shared" si="20"/>
        <v>対象外</v>
      </c>
      <c r="JY12" s="6" t="str">
        <f t="shared" si="20"/>
        <v>対象外</v>
      </c>
      <c r="JZ12" s="6" t="str">
        <f t="shared" si="20"/>
        <v>対象外</v>
      </c>
      <c r="KA12" s="6" t="str">
        <f t="shared" si="20"/>
        <v>対象外</v>
      </c>
      <c r="KB12" s="6" t="str">
        <f t="shared" si="20"/>
        <v>対象外</v>
      </c>
      <c r="KC12" s="6" t="str">
        <f t="shared" si="20"/>
        <v>対象外</v>
      </c>
      <c r="KD12" s="6" t="str">
        <f t="shared" si="20"/>
        <v>対象外</v>
      </c>
      <c r="KE12" s="6" t="str">
        <f t="shared" si="20"/>
        <v>対象外</v>
      </c>
      <c r="KF12" s="6" t="str">
        <f t="shared" si="20"/>
        <v>対象外</v>
      </c>
      <c r="KG12" s="6" t="str">
        <f t="shared" si="20"/>
        <v>対象外</v>
      </c>
      <c r="KH12" s="6" t="str">
        <f t="shared" si="20"/>
        <v>対象外</v>
      </c>
      <c r="KI12" s="6" t="str">
        <f t="shared" si="20"/>
        <v>対象外</v>
      </c>
      <c r="KJ12" s="6" t="str">
        <f t="shared" si="20"/>
        <v>対象外</v>
      </c>
      <c r="KK12" s="6" t="str">
        <f t="shared" si="20"/>
        <v>対象外</v>
      </c>
      <c r="KL12" s="6" t="str">
        <f t="shared" si="20"/>
        <v>対象外</v>
      </c>
      <c r="KM12" s="6" t="str">
        <f t="shared" si="20"/>
        <v>対象外</v>
      </c>
      <c r="KN12" s="6" t="str">
        <f t="shared" si="20"/>
        <v>対象外</v>
      </c>
      <c r="KS12" s="6" t="str">
        <f>IF($KO$7="○","対象","対象外")</f>
        <v>対象外</v>
      </c>
      <c r="KT12" s="6" t="str">
        <f t="shared" ref="KT12:LG12" si="21">IF($KO$7="○","対象","対象外")</f>
        <v>対象外</v>
      </c>
      <c r="KU12" s="6" t="str">
        <f t="shared" si="21"/>
        <v>対象外</v>
      </c>
      <c r="KV12" s="6" t="str">
        <f t="shared" si="21"/>
        <v>対象外</v>
      </c>
      <c r="KW12" s="6" t="str">
        <f t="shared" si="21"/>
        <v>対象外</v>
      </c>
      <c r="KX12" s="6" t="str">
        <f t="shared" si="21"/>
        <v>対象外</v>
      </c>
      <c r="KY12" s="6" t="str">
        <f t="shared" si="21"/>
        <v>対象外</v>
      </c>
      <c r="KZ12" s="6" t="str">
        <f t="shared" si="21"/>
        <v>対象外</v>
      </c>
      <c r="LA12" s="6" t="str">
        <f t="shared" si="21"/>
        <v>対象外</v>
      </c>
      <c r="LB12" s="6" t="str">
        <f t="shared" si="21"/>
        <v>対象外</v>
      </c>
      <c r="LC12" s="6" t="str">
        <f t="shared" si="21"/>
        <v>対象外</v>
      </c>
      <c r="LD12" s="6" t="str">
        <f t="shared" si="21"/>
        <v>対象外</v>
      </c>
      <c r="LE12" s="6" t="str">
        <f t="shared" si="21"/>
        <v>対象外</v>
      </c>
      <c r="LF12" s="6" t="str">
        <f t="shared" si="21"/>
        <v>対象外</v>
      </c>
      <c r="LG12" s="6" t="str">
        <f t="shared" si="21"/>
        <v>対象外</v>
      </c>
      <c r="LK12" s="6" t="str">
        <f>IF(OR($LH$7=1,$LH$7=2),"対象","対象外")</f>
        <v>対象外</v>
      </c>
      <c r="LL12" s="6" t="str">
        <f t="shared" ref="LL12:LU12" si="22">IF(OR($LH$7=1,$LH$7=2),"対象","対象外")</f>
        <v>対象外</v>
      </c>
      <c r="LM12" s="6" t="str">
        <f t="shared" si="22"/>
        <v>対象外</v>
      </c>
      <c r="LN12" s="6" t="str">
        <f t="shared" si="22"/>
        <v>対象外</v>
      </c>
      <c r="LO12" s="6" t="str">
        <f t="shared" si="22"/>
        <v>対象外</v>
      </c>
      <c r="LP12" s="6" t="str">
        <f t="shared" si="22"/>
        <v>対象外</v>
      </c>
      <c r="LQ12" s="6" t="str">
        <f t="shared" si="22"/>
        <v>対象外</v>
      </c>
      <c r="LR12" s="6" t="str">
        <f t="shared" si="22"/>
        <v>対象外</v>
      </c>
      <c r="LS12" s="6" t="str">
        <f t="shared" si="22"/>
        <v>対象外</v>
      </c>
      <c r="LT12" s="6" t="str">
        <f t="shared" si="22"/>
        <v>対象外</v>
      </c>
      <c r="LU12" s="6" t="str">
        <f t="shared" si="22"/>
        <v>対象外</v>
      </c>
      <c r="LV12" s="6" t="str">
        <f>IF($LH$7=3,"対象","対象外")</f>
        <v>対象外</v>
      </c>
      <c r="LW12" s="6" t="str">
        <f t="shared" ref="LW12:MF12" si="23">IF($LH$7=3,"対象","対象外")</f>
        <v>対象外</v>
      </c>
      <c r="LX12" s="6" t="str">
        <f t="shared" si="23"/>
        <v>対象外</v>
      </c>
      <c r="LY12" s="6" t="str">
        <f t="shared" si="23"/>
        <v>対象外</v>
      </c>
      <c r="LZ12" s="6" t="str">
        <f t="shared" si="23"/>
        <v>対象外</v>
      </c>
      <c r="MA12" s="6" t="str">
        <f t="shared" si="23"/>
        <v>対象外</v>
      </c>
      <c r="MB12" s="6" t="str">
        <f t="shared" si="23"/>
        <v>対象外</v>
      </c>
      <c r="MC12" s="6" t="str">
        <f t="shared" si="23"/>
        <v>対象外</v>
      </c>
      <c r="MD12" s="6" t="str">
        <f t="shared" si="23"/>
        <v>対象外</v>
      </c>
      <c r="ME12" s="6" t="str">
        <f t="shared" si="23"/>
        <v>対象外</v>
      </c>
      <c r="MF12" s="6" t="str">
        <f t="shared" si="23"/>
        <v>対象外</v>
      </c>
      <c r="MG12" s="6" t="str">
        <f>IF($LH$7=4,"対象","対象外")</f>
        <v>対象外</v>
      </c>
      <c r="MH12" s="6" t="str">
        <f t="shared" ref="MH12:MR12" si="24">IF($LH$7=4,"対象","対象外")</f>
        <v>対象外</v>
      </c>
      <c r="MI12" s="6" t="str">
        <f t="shared" si="24"/>
        <v>対象外</v>
      </c>
      <c r="MJ12" s="6" t="str">
        <f t="shared" si="24"/>
        <v>対象外</v>
      </c>
      <c r="MK12" s="6" t="str">
        <f t="shared" si="24"/>
        <v>対象外</v>
      </c>
      <c r="ML12" s="6" t="str">
        <f t="shared" si="24"/>
        <v>対象外</v>
      </c>
      <c r="MM12" s="6" t="str">
        <f t="shared" si="24"/>
        <v>対象外</v>
      </c>
      <c r="MN12" s="6" t="str">
        <f t="shared" si="24"/>
        <v>対象外</v>
      </c>
      <c r="MO12" s="6" t="str">
        <f t="shared" si="24"/>
        <v>対象外</v>
      </c>
      <c r="MP12" s="6" t="str">
        <f t="shared" si="24"/>
        <v>対象外</v>
      </c>
      <c r="MQ12" s="6" t="str">
        <f t="shared" si="24"/>
        <v>対象外</v>
      </c>
      <c r="MR12" s="6" t="str">
        <f t="shared" si="24"/>
        <v>対象外</v>
      </c>
      <c r="MV12" s="6" t="str">
        <f>IF(OR($MS$7=1,$MS$7=2),"対象","対象外")</f>
        <v>対象外</v>
      </c>
      <c r="MW12" s="6" t="str">
        <f>IF(OR($MS$7=1,$MS$7=2),"対象","対象外")</f>
        <v>対象外</v>
      </c>
      <c r="MX12" s="6" t="str">
        <f t="shared" ref="MX12:MZ12" si="25">IF(OR($MS$7=1,$MS$7=2),"対象","対象外")</f>
        <v>対象外</v>
      </c>
      <c r="MY12" s="6" t="str">
        <f t="shared" si="25"/>
        <v>対象外</v>
      </c>
      <c r="MZ12" s="6" t="str">
        <f t="shared" si="25"/>
        <v>対象外</v>
      </c>
      <c r="NA12" s="6" t="str">
        <f>IF($MS$7=3,"対象","対象外")</f>
        <v>対象外</v>
      </c>
      <c r="NB12" s="6" t="str">
        <f t="shared" ref="NB12:NI12" si="26">IF($MS$7=3,"対象","対象外")</f>
        <v>対象外</v>
      </c>
      <c r="NC12" s="6" t="str">
        <f t="shared" si="26"/>
        <v>対象外</v>
      </c>
      <c r="ND12" s="6" t="str">
        <f t="shared" si="26"/>
        <v>対象外</v>
      </c>
      <c r="NE12" s="6" t="str">
        <f t="shared" si="26"/>
        <v>対象外</v>
      </c>
      <c r="NF12" s="6" t="str">
        <f t="shared" si="26"/>
        <v>対象外</v>
      </c>
      <c r="NG12" s="6" t="str">
        <f t="shared" si="26"/>
        <v>対象外</v>
      </c>
      <c r="NH12" s="6" t="str">
        <f t="shared" si="26"/>
        <v>対象外</v>
      </c>
      <c r="NI12" s="6" t="str">
        <f t="shared" si="26"/>
        <v>対象外</v>
      </c>
      <c r="NJ12" s="6" t="str">
        <f>IF($MS$7=3,"対象","対象外")</f>
        <v>対象外</v>
      </c>
      <c r="NK12" s="6" t="str">
        <f>IF($MS$7=4,"対象","対象外")</f>
        <v>対象外</v>
      </c>
      <c r="NL12" s="6" t="str">
        <f t="shared" ref="NL12:NV12" si="27">IF($MS$7=4,"対象","対象外")</f>
        <v>対象外</v>
      </c>
      <c r="NM12" s="6" t="str">
        <f t="shared" si="27"/>
        <v>対象外</v>
      </c>
      <c r="NN12" s="6" t="str">
        <f t="shared" si="27"/>
        <v>対象外</v>
      </c>
      <c r="NO12" s="6" t="str">
        <f t="shared" si="27"/>
        <v>対象外</v>
      </c>
      <c r="NP12" s="6" t="str">
        <f t="shared" si="27"/>
        <v>対象外</v>
      </c>
      <c r="NQ12" s="6" t="str">
        <f t="shared" si="27"/>
        <v>対象外</v>
      </c>
      <c r="NR12" s="6" t="str">
        <f t="shared" si="27"/>
        <v>対象外</v>
      </c>
      <c r="NS12" s="6" t="str">
        <f t="shared" si="27"/>
        <v>対象外</v>
      </c>
      <c r="NT12" s="6" t="str">
        <f t="shared" si="27"/>
        <v>対象外</v>
      </c>
      <c r="NU12" s="6" t="str">
        <f t="shared" si="27"/>
        <v>対象外</v>
      </c>
      <c r="NV12" s="6" t="str">
        <f t="shared" si="27"/>
        <v>対象外</v>
      </c>
      <c r="OR12" s="6" t="str">
        <f>IF(OR($OP$7=1,$OP$7=2,$OP$7=5),"対象","対象外")</f>
        <v>対象外</v>
      </c>
      <c r="OS12" s="6" t="str">
        <f t="shared" ref="OS12:OY12" si="28">IF(OR($OP$7=1,$OP$7=2,$OP$7=5),"対象","対象外")</f>
        <v>対象外</v>
      </c>
      <c r="OT12" s="6" t="str">
        <f t="shared" si="28"/>
        <v>対象外</v>
      </c>
      <c r="OU12" s="6" t="str">
        <f t="shared" si="28"/>
        <v>対象外</v>
      </c>
      <c r="OV12" s="6" t="str">
        <f t="shared" si="28"/>
        <v>対象外</v>
      </c>
      <c r="OW12" s="6" t="str">
        <f t="shared" si="28"/>
        <v>対象外</v>
      </c>
      <c r="OX12" s="6" t="str">
        <f t="shared" si="28"/>
        <v>対象外</v>
      </c>
      <c r="OY12" s="6" t="str">
        <f t="shared" si="28"/>
        <v>対象外</v>
      </c>
    </row>
    <row r="13" spans="1:505" s="6" customFormat="1" ht="14.25">
      <c r="A13" s="11" t="s">
        <v>602</v>
      </c>
      <c r="H13" s="6" t="str">
        <f>IF(G7=3,"対象","対象外")</f>
        <v>対象外</v>
      </c>
      <c r="I13" s="6" t="str">
        <f>IF(G7=1,"対象","対象外")</f>
        <v>対象外</v>
      </c>
      <c r="J13" s="6" t="str">
        <f>IF(I7=4,"対象","対象外")</f>
        <v>対象外</v>
      </c>
      <c r="K13" s="25"/>
      <c r="AW13" s="6" t="str">
        <f>IF(AV7="○","対象","対象外")</f>
        <v>対象外</v>
      </c>
      <c r="BE13" s="6" t="str">
        <f>IF(BD7="○","対象","対象外")</f>
        <v>対象外</v>
      </c>
      <c r="BG13" s="6" t="str">
        <f>IF(BF7="○","対象","対象外")</f>
        <v>対象外</v>
      </c>
      <c r="BI13" s="6" t="str">
        <f>IF(BH7="○","対象","対象外")</f>
        <v>対象外</v>
      </c>
      <c r="BK13" s="6" t="str">
        <f>IF(BJ7="○","対象","対象外")</f>
        <v>対象外</v>
      </c>
      <c r="BM13" s="6" t="str">
        <f>IF(BL7="○","対象","対象外")</f>
        <v>対象外</v>
      </c>
      <c r="BO13" s="6" t="str">
        <f>IF(BN7="○","対象","対象外")</f>
        <v>対象外</v>
      </c>
      <c r="BQ13" s="6" t="str">
        <f>IF(BP7="○","対象","対象外")</f>
        <v>対象外</v>
      </c>
      <c r="BS13" s="6" t="str">
        <f>IF(BR7="○","対象","対象外")</f>
        <v>対象外</v>
      </c>
      <c r="BU13" s="6" t="str">
        <f>IF(BT7="○","対象","対象外")</f>
        <v>対象外</v>
      </c>
      <c r="BW13" s="6" t="str">
        <f>IF(BV7="○","対象","対象外")</f>
        <v>対象外</v>
      </c>
      <c r="CL13" s="6" t="str">
        <f>IF(CK7="○","対象","対象外")</f>
        <v>対象外</v>
      </c>
      <c r="CM13" s="6" t="str">
        <f>IF(OR($CH$7="○",$CI$7="○"),"対象","対象外")</f>
        <v>対象外</v>
      </c>
      <c r="CO13" s="6" t="str">
        <f>IF(CN7=3,"対象","対象外")</f>
        <v>対象外</v>
      </c>
      <c r="CQ13" s="6" t="str">
        <f>IF(CP7="○","対象","対象外")</f>
        <v>対象外</v>
      </c>
      <c r="CR13" s="6" t="str">
        <f>IF(CP7="○","対象","対象外")</f>
        <v>対象外</v>
      </c>
      <c r="CT13" s="6" t="str">
        <f>IF(CS7="○","対象","対象外")</f>
        <v>対象外</v>
      </c>
      <c r="CU13" s="6" t="str">
        <f>IF(CS7="○","対象","対象外")</f>
        <v>対象外</v>
      </c>
      <c r="CW13" s="6" t="str">
        <f>IF(CV7="○","対象","対象外")</f>
        <v>対象外</v>
      </c>
      <c r="CX13" s="6" t="str">
        <f>IF(CV7="○","対象","対象外")</f>
        <v>対象外</v>
      </c>
      <c r="CZ13" s="6" t="str">
        <f>IF(CY7="○","対象","対象外")</f>
        <v>対象外</v>
      </c>
      <c r="DA13" s="6" t="str">
        <f>IF(CY7="○","対象","対象外")</f>
        <v>対象外</v>
      </c>
      <c r="DB13" s="6" t="str">
        <f>IF(COUNTIF(CY7:DA7,"○")&gt;=1,"対象","対象外")</f>
        <v>対象外</v>
      </c>
      <c r="DC13" s="6" t="str">
        <f>IF(CP7="○","対象","対象外")</f>
        <v>対象外</v>
      </c>
      <c r="DD13" s="6" t="str">
        <f>IF(CP7="○","対象","対象外")</f>
        <v>対象外</v>
      </c>
      <c r="DE13" s="6" t="str">
        <f>IF(CP7="○","対象","対象外")</f>
        <v>対象外</v>
      </c>
      <c r="DF13" s="6" t="str">
        <f>IF(CS7="○","対象","対象外")</f>
        <v>対象外</v>
      </c>
      <c r="DG13" s="6" t="str">
        <f>IF(CS7="○","対象","対象外")</f>
        <v>対象外</v>
      </c>
      <c r="DH13" s="6" t="str">
        <f>IF(CS7="○","対象","対象外")</f>
        <v>対象外</v>
      </c>
      <c r="DI13" s="6" t="str">
        <f>IF(CV7="○","対象","対象外")</f>
        <v>対象外</v>
      </c>
      <c r="DJ13" s="6" t="str">
        <f>IF(CV7="○","対象","対象外")</f>
        <v>対象外</v>
      </c>
      <c r="DK13" s="6" t="str">
        <f>IF(CV7="○","対象","対象外")</f>
        <v>対象外</v>
      </c>
      <c r="DL13" s="6" t="str">
        <f>IF(CY7="○","対象","対象外")</f>
        <v>対象外</v>
      </c>
      <c r="DM13" s="6" t="str">
        <f>IF(CY7="○","対象","対象外")</f>
        <v>対象外</v>
      </c>
      <c r="DN13" s="6" t="str">
        <f>IF(CY7="○","対象","対象外")</f>
        <v>対象外</v>
      </c>
      <c r="DO13" s="6" t="str">
        <f>IF(SUM(DL7:DN7)&gt;=1,"対象","対象外")</f>
        <v>対象外</v>
      </c>
      <c r="DW13" s="5"/>
      <c r="GR13" s="6" t="str">
        <f>IF(SUM(GH7:GQ7)&gt;=1,"対象","対象外")</f>
        <v>対象外</v>
      </c>
      <c r="GS13" s="6" t="str">
        <f>IF(SUM(DX7:DY7,EH7:EI7,ER7:ES7,FB7:FC7,FL7:FM7,FV7:FW7,GF7:GG7,GP7:GQ7)&gt;=1,"対象","対象外")</f>
        <v>対象外</v>
      </c>
      <c r="GT13" s="6" t="str">
        <f>IF(SUM(DP7:DY7)&gt;=1,"対象","対象外")</f>
        <v>対象外</v>
      </c>
      <c r="GU13" s="6" t="str">
        <f>IF(SUM(DZ7:EI7)&gt;=1,"対象","対象外")</f>
        <v>対象外</v>
      </c>
      <c r="GV13" s="6" t="str">
        <f>IF(SUM(EJ7:ES7)&gt;=1,"対象","対象外")</f>
        <v>対象外</v>
      </c>
      <c r="GW13" s="6" t="str">
        <f>IF(SUM($ET$7:$FC$7)&gt;=1,"対象","対象外")</f>
        <v>対象外</v>
      </c>
      <c r="GX13" s="6" t="str">
        <f t="shared" ref="GX13:HE13" si="29">IF(SUM($ET$7:$FC$7)&gt;=1,"対象","対象外")</f>
        <v>対象外</v>
      </c>
      <c r="GY13" s="6" t="str">
        <f t="shared" si="29"/>
        <v>対象外</v>
      </c>
      <c r="GZ13" s="6" t="str">
        <f t="shared" si="29"/>
        <v>対象外</v>
      </c>
      <c r="HA13" s="6" t="str">
        <f t="shared" si="29"/>
        <v>対象外</v>
      </c>
      <c r="HB13" s="6" t="str">
        <f t="shared" si="29"/>
        <v>対象外</v>
      </c>
      <c r="HC13" s="6" t="str">
        <f t="shared" si="29"/>
        <v>対象外</v>
      </c>
      <c r="HD13" s="6" t="str">
        <f t="shared" si="29"/>
        <v>対象外</v>
      </c>
      <c r="HE13" s="6" t="str">
        <f t="shared" si="29"/>
        <v>対象外</v>
      </c>
      <c r="IP13" s="6" t="str">
        <f>IF(IO7=9,"対象","対象外")</f>
        <v>対象外</v>
      </c>
      <c r="IV13" s="6" t="str">
        <f>IF(IU7=9,"対象","対象外")</f>
        <v>対象外</v>
      </c>
      <c r="JB13" s="6" t="str">
        <f>IF(JA7=9,"対象","対象外")</f>
        <v>対象外</v>
      </c>
      <c r="JH13" s="6" t="str">
        <f>IF(JG9=9,"対象","対象外")</f>
        <v>対象外</v>
      </c>
      <c r="JN13" s="6" t="str">
        <f>IF(JM7=9,"対象","対象外")</f>
        <v>対象外</v>
      </c>
      <c r="KN13" s="6" t="str">
        <f>IF(KM7="○","対象","対象外")</f>
        <v>対象外</v>
      </c>
      <c r="KR13" s="6" t="str">
        <f>IF(T7="○","対象","対象外")</f>
        <v>対象外</v>
      </c>
      <c r="LB13" s="6" t="str">
        <f>IF(LA7="○","対象","対象外")</f>
        <v>対象外</v>
      </c>
      <c r="LG13" s="6" t="str">
        <f>IF(LF7="○","対象","対象外")</f>
        <v>対象外</v>
      </c>
      <c r="LI13" s="6" t="str">
        <f>IF($LH$7=2,"対象","対象外")</f>
        <v>対象外</v>
      </c>
      <c r="LJ13" s="6" t="str">
        <f>IF($LH$7=2,"対象","対象外")</f>
        <v>対象外</v>
      </c>
      <c r="LU13" s="6" t="str">
        <f>IF(LT7="○","対象","対象外")</f>
        <v>対象外</v>
      </c>
      <c r="MF13" s="6" t="str">
        <f>IF(ME7="○","対象","対象外")</f>
        <v>対象外</v>
      </c>
      <c r="MR13" s="6" t="str">
        <f>IF(MQ7="○","対象","対象外")</f>
        <v>対象外</v>
      </c>
      <c r="MT13" s="6" t="str">
        <f>IF(MS7=2,"対象","対象外")</f>
        <v>対象外</v>
      </c>
      <c r="MU13" s="6" t="str">
        <f>IF(MT7=2,"対象","対象外")</f>
        <v>対象外</v>
      </c>
      <c r="MZ13" s="6" t="str">
        <f>IF(MY7="○","対象","対象外")</f>
        <v>対象外</v>
      </c>
      <c r="NJ13" s="6" t="str">
        <f>IF(NI7="○","対象","対象外")</f>
        <v>対象外</v>
      </c>
      <c r="NV13" s="6" t="str">
        <f>IF(NU7="○","対象","対象外")</f>
        <v>対象外</v>
      </c>
      <c r="OB13" s="6" t="str">
        <f>IF(OA7="○","対象","対象外")</f>
        <v>対象外</v>
      </c>
      <c r="OD13" s="6" t="str">
        <f>IF(OC7=1,"対象","対象外")</f>
        <v>対象外</v>
      </c>
      <c r="OO13" s="6" t="str">
        <f>IF(ON7="○","対象","対象外")</f>
        <v>対象外</v>
      </c>
      <c r="OQ13" s="6" t="str">
        <f>IF(OP7=5,"対象","対象外")</f>
        <v>対象外</v>
      </c>
    </row>
    <row r="14" spans="1:505" s="6" customFormat="1" ht="33.6" customHeight="1">
      <c r="A14" s="46" t="s">
        <v>577</v>
      </c>
      <c r="B14" s="418"/>
      <c r="C14" s="418"/>
      <c r="E14" s="418"/>
      <c r="F14" s="418"/>
      <c r="I14" s="47" t="s">
        <v>580</v>
      </c>
      <c r="K14" s="25"/>
      <c r="W14" s="415" t="s">
        <v>705</v>
      </c>
      <c r="X14" s="416"/>
      <c r="Y14" s="416"/>
      <c r="Z14" s="416"/>
      <c r="AA14" s="416"/>
      <c r="AB14" s="416"/>
      <c r="AC14" s="416"/>
      <c r="AD14" s="416"/>
      <c r="AE14" s="417"/>
      <c r="AF14" s="415" t="s">
        <v>706</v>
      </c>
      <c r="AG14" s="416"/>
      <c r="AH14" s="416"/>
      <c r="AI14" s="416"/>
      <c r="AJ14" s="416"/>
      <c r="AK14" s="416"/>
      <c r="AL14" s="416"/>
      <c r="AM14" s="416"/>
      <c r="AN14" s="417"/>
      <c r="CH14" s="415" t="s">
        <v>707</v>
      </c>
      <c r="CI14" s="416"/>
      <c r="CJ14" s="416"/>
      <c r="CK14" s="416"/>
      <c r="CL14" s="416"/>
      <c r="CM14" s="416"/>
      <c r="CN14" s="416"/>
      <c r="CO14" s="416"/>
      <c r="CP14" s="416"/>
      <c r="CQ14" s="416"/>
      <c r="CR14" s="416"/>
      <c r="CS14" s="416"/>
      <c r="CT14" s="416"/>
      <c r="CU14" s="416"/>
      <c r="CV14" s="416"/>
      <c r="CW14" s="416"/>
      <c r="CX14" s="416"/>
      <c r="CY14" s="416"/>
      <c r="CZ14" s="416"/>
      <c r="DA14" s="416"/>
      <c r="DB14" s="416"/>
      <c r="DC14" s="416"/>
      <c r="DD14" s="416"/>
      <c r="DE14" s="416"/>
      <c r="DF14" s="416"/>
      <c r="DG14" s="416"/>
      <c r="DH14" s="416"/>
      <c r="DI14" s="416"/>
      <c r="DJ14" s="416"/>
      <c r="DK14" s="416"/>
      <c r="DL14" s="416"/>
      <c r="DM14" s="416"/>
      <c r="DN14" s="416"/>
      <c r="DO14" s="416"/>
      <c r="DP14" s="416"/>
      <c r="DQ14" s="416"/>
      <c r="DR14" s="416"/>
      <c r="DS14" s="416"/>
      <c r="DT14" s="416"/>
      <c r="DU14" s="416"/>
      <c r="DV14" s="416"/>
      <c r="DW14" s="416"/>
      <c r="DX14" s="416"/>
      <c r="DY14" s="416"/>
      <c r="DZ14" s="416"/>
      <c r="EA14" s="416"/>
      <c r="EB14" s="416"/>
      <c r="EC14" s="416"/>
      <c r="ED14" s="416"/>
      <c r="EE14" s="416"/>
      <c r="EF14" s="416"/>
      <c r="EG14" s="416"/>
      <c r="EH14" s="416"/>
      <c r="EI14" s="416"/>
      <c r="EJ14" s="416"/>
      <c r="EK14" s="416"/>
      <c r="EL14" s="416"/>
      <c r="EM14" s="416"/>
      <c r="EN14" s="416"/>
      <c r="EO14" s="416"/>
      <c r="EP14" s="416"/>
      <c r="EQ14" s="416"/>
      <c r="ER14" s="416"/>
      <c r="ES14" s="416"/>
      <c r="ET14" s="416"/>
      <c r="EU14" s="416"/>
      <c r="EV14" s="416"/>
      <c r="EW14" s="416"/>
      <c r="EX14" s="416"/>
      <c r="EY14" s="416"/>
      <c r="EZ14" s="416"/>
      <c r="FA14" s="416"/>
      <c r="FB14" s="416"/>
      <c r="FC14" s="416"/>
      <c r="FD14" s="416"/>
      <c r="FE14" s="416"/>
      <c r="FF14" s="416"/>
      <c r="FG14" s="416"/>
      <c r="FH14" s="416"/>
      <c r="FI14" s="416"/>
      <c r="FJ14" s="416"/>
      <c r="FK14" s="416"/>
      <c r="FL14" s="416"/>
      <c r="FM14" s="416"/>
      <c r="FN14" s="416"/>
      <c r="FO14" s="416"/>
      <c r="FP14" s="416"/>
      <c r="FQ14" s="416"/>
      <c r="FR14" s="416"/>
      <c r="FS14" s="416"/>
      <c r="FT14" s="416"/>
      <c r="FU14" s="416"/>
      <c r="FV14" s="416"/>
      <c r="FW14" s="416"/>
      <c r="FX14" s="416"/>
      <c r="FY14" s="416"/>
      <c r="FZ14" s="416"/>
      <c r="GA14" s="416"/>
      <c r="GB14" s="416"/>
      <c r="GC14" s="416"/>
      <c r="GD14" s="416"/>
      <c r="GE14" s="416"/>
      <c r="GF14" s="416"/>
      <c r="GG14" s="416"/>
      <c r="GH14" s="416"/>
      <c r="GI14" s="416"/>
      <c r="GJ14" s="416"/>
      <c r="GK14" s="416"/>
      <c r="GL14" s="416"/>
      <c r="GM14" s="416"/>
      <c r="GN14" s="416"/>
      <c r="GO14" s="416"/>
      <c r="GP14" s="416"/>
      <c r="GQ14" s="416"/>
      <c r="GR14" s="416"/>
      <c r="GS14" s="416"/>
      <c r="GT14" s="416"/>
      <c r="GU14" s="416"/>
      <c r="GV14" s="416"/>
      <c r="GW14" s="416"/>
      <c r="GX14" s="416"/>
      <c r="GY14" s="416"/>
      <c r="GZ14" s="416"/>
      <c r="HA14" s="416"/>
      <c r="HB14" s="416"/>
      <c r="HC14" s="416"/>
      <c r="HD14" s="416"/>
      <c r="HE14" s="416"/>
      <c r="HF14" s="416"/>
      <c r="HG14" s="416"/>
      <c r="HH14" s="416"/>
      <c r="HI14" s="416"/>
      <c r="HJ14" s="416"/>
      <c r="HK14" s="416"/>
      <c r="HL14" s="416"/>
      <c r="HM14" s="416"/>
      <c r="HN14" s="416"/>
      <c r="HO14" s="416"/>
      <c r="HP14" s="416"/>
      <c r="HQ14" s="416"/>
      <c r="HR14" s="416"/>
      <c r="HS14" s="416"/>
      <c r="HT14" s="416"/>
      <c r="HU14" s="416"/>
      <c r="HV14" s="416"/>
      <c r="HW14" s="416"/>
      <c r="HX14" s="416"/>
      <c r="HY14" s="416"/>
      <c r="HZ14" s="416"/>
      <c r="IA14" s="416"/>
      <c r="IB14" s="416"/>
      <c r="IC14" s="416"/>
      <c r="ID14" s="416"/>
      <c r="IE14" s="416"/>
      <c r="IF14" s="416"/>
      <c r="IG14" s="416"/>
      <c r="IH14" s="416"/>
      <c r="II14" s="416"/>
      <c r="IJ14" s="416"/>
      <c r="IK14" s="416"/>
      <c r="IL14" s="416"/>
      <c r="IM14" s="416"/>
      <c r="IN14" s="416"/>
      <c r="IO14" s="416"/>
      <c r="IP14" s="416"/>
      <c r="IQ14" s="416"/>
      <c r="IR14" s="416"/>
      <c r="IS14" s="416"/>
      <c r="IT14" s="416"/>
      <c r="IU14" s="416"/>
      <c r="IV14" s="416"/>
      <c r="IW14" s="416"/>
      <c r="IX14" s="416"/>
      <c r="IY14" s="416"/>
      <c r="IZ14" s="416"/>
      <c r="JA14" s="416"/>
      <c r="JB14" s="416"/>
      <c r="JC14" s="416"/>
      <c r="JD14" s="416"/>
      <c r="JE14" s="416"/>
      <c r="JF14" s="416"/>
      <c r="JG14" s="416"/>
      <c r="JH14" s="416"/>
      <c r="JI14" s="416"/>
      <c r="JJ14" s="416"/>
      <c r="JK14" s="416"/>
      <c r="JL14" s="416"/>
      <c r="JM14" s="416"/>
      <c r="JN14" s="416"/>
      <c r="JO14" s="416"/>
      <c r="JP14" s="416"/>
      <c r="JQ14" s="416"/>
      <c r="JR14" s="416"/>
      <c r="JS14" s="416"/>
      <c r="JT14" s="416"/>
      <c r="JU14" s="416"/>
      <c r="JV14" s="416"/>
      <c r="JW14" s="416"/>
      <c r="JX14" s="416"/>
      <c r="JY14" s="416"/>
      <c r="JZ14" s="416"/>
      <c r="KA14" s="416"/>
      <c r="KB14" s="416"/>
      <c r="KC14" s="416"/>
      <c r="KD14" s="416"/>
      <c r="KE14" s="416"/>
      <c r="KF14" s="416"/>
      <c r="KG14" s="416"/>
      <c r="KH14" s="416"/>
      <c r="KI14" s="416"/>
      <c r="KJ14" s="416"/>
      <c r="KK14" s="416"/>
      <c r="KL14" s="416"/>
      <c r="KM14" s="416"/>
      <c r="KN14" s="416"/>
      <c r="KO14" s="416"/>
      <c r="KP14" s="416"/>
      <c r="KQ14" s="416"/>
      <c r="KR14" s="416"/>
      <c r="KS14" s="416"/>
      <c r="KT14" s="416"/>
      <c r="KU14" s="416"/>
      <c r="KV14" s="416"/>
      <c r="KW14" s="416"/>
      <c r="KX14" s="416"/>
      <c r="KY14" s="416"/>
      <c r="KZ14" s="416"/>
      <c r="LA14" s="416"/>
      <c r="LB14" s="416"/>
      <c r="LC14" s="416"/>
      <c r="LD14" s="416"/>
      <c r="LE14" s="416"/>
      <c r="LF14" s="416"/>
      <c r="LG14" s="416"/>
      <c r="LH14" s="416"/>
      <c r="LI14" s="416"/>
      <c r="LJ14" s="416"/>
      <c r="LK14" s="416"/>
      <c r="LL14" s="416"/>
      <c r="LM14" s="416"/>
      <c r="LN14" s="416"/>
      <c r="LO14" s="416"/>
      <c r="LP14" s="416"/>
      <c r="LQ14" s="416"/>
      <c r="LR14" s="416"/>
      <c r="LS14" s="416"/>
      <c r="LT14" s="416"/>
      <c r="LU14" s="416"/>
      <c r="LV14" s="416"/>
      <c r="LW14" s="416"/>
      <c r="LX14" s="416"/>
      <c r="LY14" s="416"/>
      <c r="LZ14" s="416"/>
      <c r="MA14" s="416"/>
      <c r="MB14" s="416"/>
      <c r="MC14" s="416"/>
      <c r="MD14" s="416"/>
      <c r="ME14" s="416"/>
      <c r="MF14" s="416"/>
      <c r="MG14" s="416"/>
      <c r="MH14" s="416"/>
      <c r="MI14" s="416"/>
      <c r="MJ14" s="416"/>
      <c r="MK14" s="416"/>
      <c r="ML14" s="416"/>
      <c r="MM14" s="416"/>
      <c r="MN14" s="416"/>
      <c r="MO14" s="416"/>
      <c r="MP14" s="416"/>
      <c r="MQ14" s="416"/>
      <c r="MR14" s="416"/>
      <c r="MS14" s="416"/>
      <c r="MT14" s="416"/>
      <c r="MU14" s="416"/>
      <c r="MV14" s="416"/>
      <c r="MW14" s="416"/>
      <c r="MX14" s="416"/>
      <c r="MY14" s="416"/>
      <c r="MZ14" s="416"/>
      <c r="NA14" s="416"/>
      <c r="NB14" s="416"/>
      <c r="NC14" s="416"/>
      <c r="ND14" s="416"/>
      <c r="NE14" s="416"/>
      <c r="NF14" s="416"/>
      <c r="NG14" s="416"/>
      <c r="NH14" s="416"/>
      <c r="NI14" s="416"/>
      <c r="NJ14" s="416"/>
      <c r="NK14" s="416"/>
      <c r="NL14" s="416"/>
      <c r="NM14" s="416"/>
      <c r="NN14" s="416"/>
      <c r="NO14" s="416"/>
      <c r="NP14" s="416"/>
      <c r="NQ14" s="416"/>
      <c r="NR14" s="416"/>
      <c r="NS14" s="416"/>
      <c r="NT14" s="416"/>
      <c r="NU14" s="416"/>
      <c r="NV14" s="416"/>
      <c r="NW14" s="416"/>
      <c r="NX14" s="416"/>
      <c r="NY14" s="416"/>
      <c r="NZ14" s="416"/>
      <c r="OA14" s="416"/>
      <c r="OB14" s="417"/>
    </row>
    <row r="15" spans="1:505" s="6" customFormat="1" ht="24.95" customHeight="1">
      <c r="A15" s="46" t="s">
        <v>578</v>
      </c>
      <c r="K15" s="25"/>
      <c r="BD15" s="415" t="s">
        <v>608</v>
      </c>
      <c r="BE15" s="416"/>
      <c r="BF15" s="416"/>
      <c r="BG15" s="416"/>
      <c r="BH15" s="416"/>
      <c r="BI15" s="416"/>
      <c r="BJ15" s="416"/>
      <c r="BK15" s="416"/>
      <c r="BL15" s="416"/>
      <c r="BM15" s="417"/>
      <c r="BN15" s="415" t="s">
        <v>737</v>
      </c>
      <c r="BO15" s="416"/>
      <c r="BP15" s="416"/>
      <c r="BQ15" s="416"/>
      <c r="BR15" s="416"/>
      <c r="BS15" s="416"/>
      <c r="BT15" s="416"/>
      <c r="BU15" s="416"/>
      <c r="BV15" s="416"/>
      <c r="BW15" s="417"/>
      <c r="DW15" s="5"/>
      <c r="HZ15" s="415" t="s">
        <v>590</v>
      </c>
      <c r="IA15" s="416"/>
      <c r="IB15" s="416"/>
      <c r="IC15" s="416"/>
      <c r="ID15" s="416"/>
      <c r="IE15" s="416"/>
      <c r="IF15" s="416"/>
      <c r="IG15" s="416"/>
      <c r="IH15" s="416"/>
      <c r="II15" s="416"/>
      <c r="IJ15" s="417"/>
      <c r="JO15" s="47" t="s">
        <v>591</v>
      </c>
      <c r="JP15" s="415" t="s">
        <v>592</v>
      </c>
      <c r="JQ15" s="416"/>
      <c r="JR15" s="416"/>
      <c r="JS15" s="416"/>
      <c r="JT15" s="416"/>
      <c r="JU15" s="416"/>
      <c r="JV15" s="416"/>
      <c r="JW15" s="416"/>
      <c r="JX15" s="416"/>
      <c r="JY15" s="416"/>
      <c r="JZ15" s="416"/>
      <c r="KA15" s="416"/>
      <c r="KB15" s="416"/>
      <c r="KC15" s="416"/>
      <c r="KD15" s="416"/>
      <c r="KE15" s="416"/>
      <c r="KF15" s="416"/>
      <c r="KG15" s="416"/>
      <c r="KH15" s="416"/>
      <c r="KI15" s="416"/>
      <c r="KJ15" s="416"/>
      <c r="KK15" s="416"/>
      <c r="KL15" s="416"/>
      <c r="KM15" s="416"/>
      <c r="KN15" s="417"/>
      <c r="KS15" s="419" t="s">
        <v>593</v>
      </c>
      <c r="KT15" s="420"/>
      <c r="KU15" s="420"/>
      <c r="KV15" s="420"/>
      <c r="KW15" s="420"/>
      <c r="KX15" s="420"/>
      <c r="KY15" s="420"/>
      <c r="KZ15" s="420"/>
      <c r="LA15" s="420"/>
      <c r="LB15" s="420"/>
      <c r="LC15" s="420"/>
      <c r="LD15" s="420"/>
      <c r="LE15" s="420"/>
      <c r="LF15" s="420"/>
      <c r="LG15" s="421"/>
      <c r="LK15" s="415" t="s">
        <v>594</v>
      </c>
      <c r="LL15" s="416"/>
      <c r="LM15" s="416"/>
      <c r="LN15" s="416"/>
      <c r="LO15" s="416"/>
      <c r="LP15" s="416"/>
      <c r="LQ15" s="416"/>
      <c r="LR15" s="416"/>
      <c r="LS15" s="416"/>
      <c r="LT15" s="416"/>
      <c r="LU15" s="417"/>
      <c r="LV15" s="415" t="s">
        <v>595</v>
      </c>
      <c r="LW15" s="416"/>
      <c r="LX15" s="416"/>
      <c r="LY15" s="416"/>
      <c r="LZ15" s="416"/>
      <c r="MA15" s="416"/>
      <c r="MB15" s="416"/>
      <c r="MC15" s="416"/>
      <c r="MD15" s="416"/>
      <c r="ME15" s="416"/>
      <c r="MF15" s="417"/>
      <c r="MG15" s="415" t="s">
        <v>596</v>
      </c>
      <c r="MH15" s="416"/>
      <c r="MI15" s="416"/>
      <c r="MJ15" s="416"/>
      <c r="MK15" s="416"/>
      <c r="ML15" s="416"/>
      <c r="MM15" s="416"/>
      <c r="MN15" s="416"/>
      <c r="MO15" s="416"/>
      <c r="MP15" s="416"/>
      <c r="MQ15" s="416"/>
      <c r="MR15" s="417"/>
      <c r="MV15" s="415" t="s">
        <v>597</v>
      </c>
      <c r="MW15" s="416"/>
      <c r="MX15" s="416"/>
      <c r="MY15" s="416"/>
      <c r="MZ15" s="417"/>
      <c r="NA15" s="415" t="s">
        <v>598</v>
      </c>
      <c r="NB15" s="416"/>
      <c r="NC15" s="416"/>
      <c r="ND15" s="416"/>
      <c r="NE15" s="416"/>
      <c r="NF15" s="416"/>
      <c r="NG15" s="416"/>
      <c r="NH15" s="416"/>
      <c r="NI15" s="416"/>
      <c r="NJ15" s="417"/>
      <c r="NK15" s="415" t="s">
        <v>599</v>
      </c>
      <c r="NL15" s="416"/>
      <c r="NM15" s="416"/>
      <c r="NN15" s="416"/>
      <c r="NO15" s="416"/>
      <c r="NP15" s="416"/>
      <c r="NQ15" s="416"/>
      <c r="NR15" s="416"/>
      <c r="NS15" s="416"/>
      <c r="NT15" s="416"/>
      <c r="NU15" s="416"/>
      <c r="NV15" s="417"/>
      <c r="OR15" s="415" t="s">
        <v>713</v>
      </c>
      <c r="OS15" s="416"/>
      <c r="OT15" s="416"/>
      <c r="OU15" s="416"/>
      <c r="OV15" s="416"/>
      <c r="OW15" s="416"/>
      <c r="OX15" s="416"/>
      <c r="OY15" s="417"/>
    </row>
    <row r="16" spans="1:505" s="6" customFormat="1" ht="42" customHeight="1">
      <c r="A16" s="46" t="s">
        <v>579</v>
      </c>
      <c r="H16" s="47" t="s">
        <v>603</v>
      </c>
      <c r="J16" s="47" t="s">
        <v>604</v>
      </c>
      <c r="K16" s="25"/>
      <c r="AW16" s="47" t="s">
        <v>607</v>
      </c>
      <c r="BE16" s="47" t="s">
        <v>609</v>
      </c>
      <c r="BG16" s="47" t="s">
        <v>610</v>
      </c>
      <c r="BI16" s="47" t="s">
        <v>611</v>
      </c>
      <c r="BK16" s="47" t="s">
        <v>612</v>
      </c>
      <c r="BM16" s="47" t="s">
        <v>613</v>
      </c>
      <c r="BO16" s="47" t="s">
        <v>738</v>
      </c>
      <c r="BQ16" s="47" t="s">
        <v>739</v>
      </c>
      <c r="BS16" s="47" t="s">
        <v>740</v>
      </c>
      <c r="BU16" s="47" t="s">
        <v>741</v>
      </c>
      <c r="BW16" s="47" t="s">
        <v>742</v>
      </c>
      <c r="CL16" s="47" t="s">
        <v>678</v>
      </c>
      <c r="CM16" s="47" t="s">
        <v>708</v>
      </c>
      <c r="CO16" s="47" t="s">
        <v>680</v>
      </c>
      <c r="CQ16" s="47" t="s">
        <v>728</v>
      </c>
      <c r="CR16" s="47" t="s">
        <v>728</v>
      </c>
      <c r="CT16" s="47" t="s">
        <v>729</v>
      </c>
      <c r="CU16" s="47" t="s">
        <v>729</v>
      </c>
      <c r="CW16" s="47" t="s">
        <v>730</v>
      </c>
      <c r="CX16" s="47" t="s">
        <v>730</v>
      </c>
      <c r="CZ16" s="47" t="s">
        <v>731</v>
      </c>
      <c r="DA16" s="47" t="s">
        <v>731</v>
      </c>
      <c r="DB16" s="47" t="s">
        <v>731</v>
      </c>
      <c r="DC16" s="47" t="s">
        <v>728</v>
      </c>
      <c r="DD16" s="47" t="s">
        <v>728</v>
      </c>
      <c r="DE16" s="47" t="s">
        <v>728</v>
      </c>
      <c r="DF16" s="47" t="s">
        <v>729</v>
      </c>
      <c r="DG16" s="47" t="s">
        <v>729</v>
      </c>
      <c r="DH16" s="47" t="s">
        <v>729</v>
      </c>
      <c r="DI16" s="47" t="s">
        <v>730</v>
      </c>
      <c r="DJ16" s="47" t="s">
        <v>730</v>
      </c>
      <c r="DK16" s="47" t="s">
        <v>730</v>
      </c>
      <c r="DL16" s="47" t="s">
        <v>731</v>
      </c>
      <c r="DM16" s="47" t="s">
        <v>731</v>
      </c>
      <c r="DN16" s="47" t="s">
        <v>731</v>
      </c>
      <c r="DO16" s="47" t="s">
        <v>731</v>
      </c>
      <c r="DW16" s="5"/>
      <c r="GR16" s="47" t="s">
        <v>681</v>
      </c>
      <c r="GS16" s="47" t="s">
        <v>682</v>
      </c>
      <c r="GT16" s="47" t="s">
        <v>709</v>
      </c>
      <c r="GU16" s="47" t="s">
        <v>710</v>
      </c>
      <c r="GV16" s="47" t="s">
        <v>711</v>
      </c>
      <c r="GW16" s="47" t="s">
        <v>712</v>
      </c>
      <c r="GX16" s="47" t="s">
        <v>712</v>
      </c>
      <c r="GY16" s="47" t="s">
        <v>712</v>
      </c>
      <c r="GZ16" s="47" t="s">
        <v>712</v>
      </c>
      <c r="HA16" s="47" t="s">
        <v>712</v>
      </c>
      <c r="HB16" s="47" t="s">
        <v>712</v>
      </c>
      <c r="HC16" s="47" t="s">
        <v>712</v>
      </c>
      <c r="HD16" s="47" t="s">
        <v>712</v>
      </c>
      <c r="HE16" s="47" t="s">
        <v>712</v>
      </c>
      <c r="IP16" s="47" t="s">
        <v>684</v>
      </c>
      <c r="IV16" s="47" t="s">
        <v>685</v>
      </c>
      <c r="JB16" s="47" t="s">
        <v>686</v>
      </c>
      <c r="JH16" s="47" t="s">
        <v>687</v>
      </c>
      <c r="JN16" s="47" t="s">
        <v>688</v>
      </c>
      <c r="KN16" s="47" t="s">
        <v>689</v>
      </c>
      <c r="KR16" s="47" t="s">
        <v>690</v>
      </c>
      <c r="LB16" s="47" t="s">
        <v>691</v>
      </c>
      <c r="LG16" s="47" t="s">
        <v>692</v>
      </c>
      <c r="LI16" s="47" t="s">
        <v>704</v>
      </c>
      <c r="LJ16" s="47" t="s">
        <v>704</v>
      </c>
      <c r="LU16" s="47" t="s">
        <v>693</v>
      </c>
      <c r="MF16" s="47" t="s">
        <v>694</v>
      </c>
      <c r="MR16" s="47" t="s">
        <v>695</v>
      </c>
      <c r="MT16" s="47" t="s">
        <v>703</v>
      </c>
      <c r="MU16" s="47" t="s">
        <v>703</v>
      </c>
      <c r="MZ16" s="47" t="s">
        <v>696</v>
      </c>
      <c r="NJ16" s="47" t="s">
        <v>697</v>
      </c>
      <c r="NV16" s="47" t="s">
        <v>698</v>
      </c>
      <c r="OB16" s="47" t="s">
        <v>699</v>
      </c>
      <c r="OD16" s="47" t="s">
        <v>700</v>
      </c>
      <c r="OO16" s="47" t="s">
        <v>701</v>
      </c>
      <c r="OQ16" s="47" t="s">
        <v>702</v>
      </c>
    </row>
    <row r="17" spans="1:415" s="5" customFormat="1" ht="14.25">
      <c r="K17" s="26"/>
      <c r="AP17" s="9"/>
      <c r="KP17" s="9"/>
    </row>
    <row r="18" spans="1:415" s="9" customFormat="1" ht="14.25">
      <c r="A18" s="5"/>
      <c r="K18" s="31"/>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K18" s="6"/>
      <c r="KL18" s="6"/>
      <c r="KM18" s="6"/>
      <c r="KN18" s="6"/>
      <c r="KO18" s="6"/>
      <c r="KQ18" s="6"/>
      <c r="KR18" s="6"/>
      <c r="KS18" s="6"/>
      <c r="KT18" s="6"/>
      <c r="KU18" s="6"/>
      <c r="KV18" s="6"/>
      <c r="KW18" s="6"/>
      <c r="KX18" s="6"/>
      <c r="KY18" s="6"/>
      <c r="KZ18" s="6"/>
      <c r="LA18" s="6"/>
      <c r="LB18" s="6"/>
      <c r="LC18" s="6"/>
      <c r="LD18" s="6"/>
      <c r="LE18" s="6"/>
      <c r="LF18" s="6"/>
      <c r="LG18" s="6"/>
      <c r="LH18" s="6"/>
      <c r="LI18" s="6"/>
      <c r="LJ18" s="6"/>
      <c r="LL18" s="6"/>
      <c r="LM18" s="6"/>
      <c r="LN18" s="6"/>
      <c r="LO18" s="6"/>
      <c r="LP18" s="6"/>
      <c r="LQ18" s="6"/>
      <c r="LR18" s="6"/>
      <c r="LS18" s="6"/>
      <c r="LT18" s="6"/>
      <c r="LU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row>
    <row r="19" spans="1:415">
      <c r="K19" s="32"/>
    </row>
    <row r="25" spans="1:415">
      <c r="LV25" s="5" t="s">
        <v>240</v>
      </c>
    </row>
    <row r="26" spans="1:415">
      <c r="LV26" s="5" t="s">
        <v>240</v>
      </c>
    </row>
    <row r="27" spans="1:415">
      <c r="LV27" s="5" t="s">
        <v>240</v>
      </c>
    </row>
    <row r="33" spans="334:334">
      <c r="LV33" s="5" t="s">
        <v>240</v>
      </c>
    </row>
    <row r="49" spans="323:323">
      <c r="LK49" s="5" t="s">
        <v>240</v>
      </c>
    </row>
    <row r="50" spans="323:323">
      <c r="LK50" s="5" t="s">
        <v>240</v>
      </c>
    </row>
    <row r="51" spans="323:323">
      <c r="LK51" s="5" t="s">
        <v>240</v>
      </c>
    </row>
    <row r="52" spans="323:323">
      <c r="LK52" s="5" t="s">
        <v>240</v>
      </c>
    </row>
    <row r="53" spans="323:323">
      <c r="LK53" s="5" t="s">
        <v>240</v>
      </c>
    </row>
    <row r="54" spans="323:323">
      <c r="LK54" s="5" t="s">
        <v>240</v>
      </c>
    </row>
  </sheetData>
  <mergeCells count="17">
    <mergeCell ref="OR15:OY15"/>
    <mergeCell ref="BD15:BM15"/>
    <mergeCell ref="CH14:OB14"/>
    <mergeCell ref="HZ15:IJ15"/>
    <mergeCell ref="JP15:KN15"/>
    <mergeCell ref="KS15:LG15"/>
    <mergeCell ref="LK15:LU15"/>
    <mergeCell ref="LV15:MF15"/>
    <mergeCell ref="MG15:MR15"/>
    <mergeCell ref="MV15:MZ15"/>
    <mergeCell ref="NA15:NJ15"/>
    <mergeCell ref="NK15:NV15"/>
    <mergeCell ref="W14:AE14"/>
    <mergeCell ref="AF14:AN14"/>
    <mergeCell ref="B14:C14"/>
    <mergeCell ref="E14:F14"/>
    <mergeCell ref="BN15:BW15"/>
  </mergeCells>
  <phoneticPr fontId="2"/>
  <conditionalFormatting sqref="I4">
    <cfRule type="cellIs" dxfId="5" priority="5" operator="equal">
      <formula>"NG"</formula>
    </cfRule>
  </conditionalFormatting>
  <conditionalFormatting sqref="DW17">
    <cfRule type="cellIs" dxfId="4" priority="121" operator="equal">
      <formula>"NG"</formula>
    </cfRule>
  </conditionalFormatting>
  <conditionalFormatting sqref="EM3">
    <cfRule type="cellIs" dxfId="3" priority="9" operator="equal">
      <formula>"NG"</formula>
    </cfRule>
  </conditionalFormatting>
  <conditionalFormatting sqref="FX3">
    <cfRule type="cellIs" dxfId="2" priority="8" operator="equal">
      <formula>"NG"</formula>
    </cfRule>
  </conditionalFormatting>
  <conditionalFormatting sqref="MB3">
    <cfRule type="cellIs" dxfId="1" priority="7" operator="equal">
      <formula>"NG"</formula>
    </cfRule>
  </conditionalFormatting>
  <conditionalFormatting sqref="MG3 MJ3">
    <cfRule type="cellIs" dxfId="0" priority="6" operator="equal">
      <formula>"NG"</formula>
    </cfRule>
  </conditionalFormatting>
  <pageMargins left="0.7" right="0.7" top="0.75" bottom="0.75" header="0.3" footer="0.3"/>
  <pageSetup paperSize="9" orientation="portrait" r:id="rId1"/>
</worksheet>
</file>

<file path=docMetadata/LabelInfo.xml><?xml version="1.0" encoding="utf-8"?>
<clbl:labelList xmlns:clbl="http://schemas.microsoft.com/office/2020/mipLabelMetadata">
  <clbl:label id="{4eb78b00-fe20-43c1-9144-a35b64c10272}" enabled="0" method="" siteId="{4eb78b00-fe20-43c1-9144-a35b64c1027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基本情報</vt:lpstr>
      <vt:lpstr>【設備関係】（問1）</vt:lpstr>
      <vt:lpstr>【解体・撤去関係】（問2）</vt:lpstr>
      <vt:lpstr>【リパワリング】（問3）</vt:lpstr>
      <vt:lpstr>チェックシート </vt:lpstr>
      <vt:lpstr>集計シート</vt:lpstr>
      <vt:lpstr>'【リパワリング】（問3）'!Print_Area</vt:lpstr>
      <vt:lpstr>'【解体・撤去関係】（問2）'!Print_Area</vt:lpstr>
      <vt:lpstr>'【設備関係】（問1）'!Print_Area</vt:lpstr>
      <vt:lpstr>基本情報!Print_Area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2026-07-24T01:02:42Z</dcterms:created>
  <dcterms:modified xsi:type="dcterms:W3CDTF">2026-07-24T02:31:16Z</dcterms:modified>
  <cp:category/>
  <cp:contentStatus/>
</cp:coreProperties>
</file>